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natan\Downloads\"/>
    </mc:Choice>
  </mc:AlternateContent>
  <xr:revisionPtr revIDLastSave="0" documentId="13_ncr:1_{DCE4023E-5D81-4ECB-870F-9CF1197FE2D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imulador" sheetId="4" r:id="rId1"/>
    <sheet name="Planilha5" sheetId="6" state="hidden" r:id="rId2"/>
    <sheet name="BD" sheetId="2" state="hidden" r:id="rId3"/>
  </sheets>
  <definedNames>
    <definedName name="_xlnm._FilterDatabase" localSheetId="2" hidden="1">BD!$A$16:$X$572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54" i="6" l="1"/>
  <c r="B54" i="6"/>
  <c r="C53" i="6"/>
  <c r="B53" i="6"/>
  <c r="C42" i="6"/>
  <c r="B42" i="6"/>
  <c r="C41" i="6"/>
  <c r="B41" i="6"/>
  <c r="C30" i="6"/>
  <c r="B30" i="6"/>
  <c r="C29" i="6"/>
  <c r="B29" i="6"/>
  <c r="C18" i="6"/>
  <c r="C17" i="6"/>
  <c r="B18" i="6"/>
  <c r="B17" i="6"/>
  <c r="B6" i="6" l="1"/>
  <c r="B7" i="6" s="1"/>
  <c r="I40" i="4"/>
  <c r="B8" i="6" l="1"/>
  <c r="B9" i="6" s="1"/>
  <c r="B10" i="6" s="1"/>
  <c r="B11" i="6" s="1"/>
  <c r="C6" i="6"/>
  <c r="C7" i="6" s="1"/>
  <c r="C8" i="6" s="1"/>
  <c r="C9" i="6" s="1"/>
  <c r="D8" i="6" l="1"/>
  <c r="D6" i="6"/>
  <c r="F6" i="6" s="1"/>
  <c r="D7" i="6"/>
  <c r="D9" i="6"/>
  <c r="C10" i="6"/>
  <c r="B12" i="6"/>
  <c r="E7" i="6" l="1"/>
  <c r="F7" i="6" s="1"/>
  <c r="C11" i="6"/>
  <c r="D10" i="6"/>
  <c r="B13" i="6"/>
  <c r="E8" i="6" l="1"/>
  <c r="F8" i="6"/>
  <c r="C12" i="6"/>
  <c r="D11" i="6"/>
  <c r="B14" i="6"/>
  <c r="E9" i="6" l="1"/>
  <c r="F9" i="6"/>
  <c r="C13" i="6"/>
  <c r="D12" i="6"/>
  <c r="B15" i="6"/>
  <c r="E10" i="6" l="1"/>
  <c r="F10" i="6"/>
  <c r="C14" i="6"/>
  <c r="D13" i="6"/>
  <c r="B16" i="6"/>
  <c r="E11" i="6" l="1"/>
  <c r="F11" i="6"/>
  <c r="C15" i="6"/>
  <c r="D14" i="6"/>
  <c r="E12" i="6" l="1"/>
  <c r="F12" i="6"/>
  <c r="C16" i="6"/>
  <c r="D15" i="6"/>
  <c r="E13" i="6" l="1"/>
  <c r="F13" i="6"/>
  <c r="D16" i="6"/>
  <c r="B19" i="6"/>
  <c r="E14" i="6" l="1"/>
  <c r="F14" i="6"/>
  <c r="D17" i="6"/>
  <c r="B20" i="6"/>
  <c r="E15" i="6" l="1"/>
  <c r="F15" i="6"/>
  <c r="C19" i="6"/>
  <c r="D18" i="6"/>
  <c r="B21" i="6"/>
  <c r="E16" i="6" l="1"/>
  <c r="F16" i="6"/>
  <c r="C20" i="6"/>
  <c r="D19" i="6"/>
  <c r="B22" i="6"/>
  <c r="E17" i="6" l="1"/>
  <c r="F17" i="6"/>
  <c r="C21" i="6"/>
  <c r="D20" i="6"/>
  <c r="B23" i="6"/>
  <c r="E18" i="6" l="1"/>
  <c r="F18" i="6" s="1"/>
  <c r="C22" i="6"/>
  <c r="D21" i="6"/>
  <c r="B24" i="6"/>
  <c r="E19" i="6" l="1"/>
  <c r="F19" i="6"/>
  <c r="C23" i="6"/>
  <c r="D22" i="6"/>
  <c r="B25" i="6"/>
  <c r="E20" i="6" l="1"/>
  <c r="F20" i="6"/>
  <c r="B26" i="6"/>
  <c r="C24" i="6"/>
  <c r="D23" i="6"/>
  <c r="E21" i="6" l="1"/>
  <c r="F21" i="6"/>
  <c r="C25" i="6"/>
  <c r="D24" i="6"/>
  <c r="B27" i="6"/>
  <c r="E22" i="6" l="1"/>
  <c r="F22" i="6" s="1"/>
  <c r="C26" i="6"/>
  <c r="D25" i="6"/>
  <c r="B28" i="6"/>
  <c r="E23" i="6" l="1"/>
  <c r="F23" i="6"/>
  <c r="E24" i="6" s="1"/>
  <c r="F24" i="6" s="1"/>
  <c r="E25" i="6" s="1"/>
  <c r="C27" i="6"/>
  <c r="D26" i="6"/>
  <c r="F25" i="6" l="1"/>
  <c r="E26" i="6" s="1"/>
  <c r="C28" i="6"/>
  <c r="D27" i="6"/>
  <c r="F26" i="6" l="1"/>
  <c r="E27" i="6" s="1"/>
  <c r="F27" i="6"/>
  <c r="E28" i="6" s="1"/>
  <c r="D28" i="6"/>
  <c r="B31" i="6"/>
  <c r="F28" i="6" l="1"/>
  <c r="E29" i="6" s="1"/>
  <c r="D29" i="6"/>
  <c r="B32" i="6"/>
  <c r="F29" i="6" l="1"/>
  <c r="E30" i="6" s="1"/>
  <c r="B33" i="6"/>
  <c r="C31" i="6"/>
  <c r="D30" i="6"/>
  <c r="F30" i="6" l="1"/>
  <c r="E31" i="6" s="1"/>
  <c r="B34" i="6"/>
  <c r="C32" i="6"/>
  <c r="D31" i="6"/>
  <c r="F31" i="6" l="1"/>
  <c r="E32" i="6" s="1"/>
  <c r="B35" i="6"/>
  <c r="C33" i="6"/>
  <c r="D32" i="6"/>
  <c r="F32" i="6" l="1"/>
  <c r="E33" i="6" s="1"/>
  <c r="B36" i="6"/>
  <c r="C34" i="6"/>
  <c r="D33" i="6"/>
  <c r="F33" i="6" l="1"/>
  <c r="E34" i="6" s="1"/>
  <c r="B37" i="6"/>
  <c r="C35" i="6"/>
  <c r="D34" i="6"/>
  <c r="F34" i="6" l="1"/>
  <c r="E35" i="6" s="1"/>
  <c r="B38" i="6"/>
  <c r="C36" i="6"/>
  <c r="D35" i="6"/>
  <c r="F35" i="6" l="1"/>
  <c r="E36" i="6" s="1"/>
  <c r="B39" i="6"/>
  <c r="C37" i="6"/>
  <c r="D36" i="6"/>
  <c r="F36" i="6" l="1"/>
  <c r="E37" i="6" s="1"/>
  <c r="B40" i="6"/>
  <c r="C38" i="6"/>
  <c r="D37" i="6"/>
  <c r="F37" i="6" l="1"/>
  <c r="E38" i="6" s="1"/>
  <c r="C39" i="6"/>
  <c r="D38" i="6"/>
  <c r="F38" i="6" l="1"/>
  <c r="E39" i="6" s="1"/>
  <c r="C40" i="6"/>
  <c r="D39" i="6"/>
  <c r="F39" i="6" l="1"/>
  <c r="E40" i="6" s="1"/>
  <c r="B43" i="6"/>
  <c r="D40" i="6"/>
  <c r="F40" i="6" l="1"/>
  <c r="E41" i="6" s="1"/>
  <c r="B44" i="6"/>
  <c r="D41" i="6"/>
  <c r="F41" i="6" l="1"/>
  <c r="E42" i="6" s="1"/>
  <c r="B45" i="6"/>
  <c r="C43" i="6"/>
  <c r="D42" i="6"/>
  <c r="F42" i="6" l="1"/>
  <c r="E43" i="6" s="1"/>
  <c r="C44" i="6"/>
  <c r="D43" i="6"/>
  <c r="B46" i="6"/>
  <c r="F43" i="6" l="1"/>
  <c r="E44" i="6" s="1"/>
  <c r="C45" i="6"/>
  <c r="D44" i="6"/>
  <c r="B47" i="6"/>
  <c r="F44" i="6" l="1"/>
  <c r="E45" i="6" s="1"/>
  <c r="C46" i="6"/>
  <c r="D45" i="6"/>
  <c r="B48" i="6"/>
  <c r="F45" i="6" l="1"/>
  <c r="E46" i="6" s="1"/>
  <c r="C47" i="6"/>
  <c r="D46" i="6"/>
  <c r="B49" i="6"/>
  <c r="F46" i="6" l="1"/>
  <c r="E47" i="6" s="1"/>
  <c r="C48" i="6"/>
  <c r="D47" i="6"/>
  <c r="B50" i="6"/>
  <c r="F47" i="6" l="1"/>
  <c r="E48" i="6" s="1"/>
  <c r="C49" i="6"/>
  <c r="D48" i="6"/>
  <c r="B51" i="6"/>
  <c r="F48" i="6" l="1"/>
  <c r="E49" i="6" s="1"/>
  <c r="C50" i="6"/>
  <c r="D49" i="6"/>
  <c r="B52" i="6"/>
  <c r="F49" i="6" l="1"/>
  <c r="E50" i="6" s="1"/>
  <c r="C51" i="6"/>
  <c r="D50" i="6"/>
  <c r="F50" i="6" l="1"/>
  <c r="E51" i="6"/>
  <c r="C52" i="6"/>
  <c r="D51" i="6"/>
  <c r="F51" i="6" s="1"/>
  <c r="E52" i="6" l="1"/>
  <c r="D52" i="6"/>
  <c r="F52" i="6" s="1"/>
  <c r="B55" i="6"/>
  <c r="E53" i="6" l="1"/>
  <c r="D53" i="6"/>
  <c r="F53" i="6" s="1"/>
  <c r="B56" i="6"/>
  <c r="E54" i="6" l="1"/>
  <c r="C55" i="6"/>
  <c r="D54" i="6"/>
  <c r="F54" i="6" s="1"/>
  <c r="C56" i="6" l="1"/>
  <c r="D56" i="6" s="1"/>
  <c r="D55" i="6"/>
  <c r="E55" i="6"/>
  <c r="F55" i="6" l="1"/>
  <c r="E56" i="6" s="1"/>
  <c r="F56" i="6" s="1"/>
  <c r="D2" i="6" s="1"/>
  <c r="I38" i="4" l="1"/>
  <c r="U8" i="2"/>
  <c r="AL19" i="2"/>
  <c r="AL20" i="2" s="1"/>
  <c r="AL21" i="2" s="1"/>
  <c r="AL22" i="2" s="1"/>
  <c r="AL23" i="2" s="1"/>
  <c r="AL24" i="2" s="1"/>
  <c r="AL25" i="2" s="1"/>
  <c r="AL26" i="2" s="1"/>
  <c r="AL27" i="2" s="1"/>
  <c r="AL28" i="2" s="1"/>
  <c r="AL29" i="2" s="1"/>
  <c r="AL30" i="2" s="1"/>
  <c r="AL31" i="2" s="1"/>
  <c r="AL32" i="2" s="1"/>
  <c r="AL33" i="2" s="1"/>
  <c r="AL34" i="2" s="1"/>
  <c r="AL35" i="2" s="1"/>
  <c r="AL36" i="2" s="1"/>
  <c r="AL37" i="2" s="1"/>
  <c r="AL38" i="2" s="1"/>
  <c r="AL39" i="2" s="1"/>
  <c r="AL40" i="2" s="1"/>
  <c r="AL41" i="2" s="1"/>
  <c r="AL42" i="2" s="1"/>
  <c r="AL43" i="2" s="1"/>
  <c r="AL44" i="2" s="1"/>
  <c r="AL45" i="2" s="1"/>
  <c r="AL46" i="2" s="1"/>
  <c r="AL47" i="2" s="1"/>
  <c r="AL48" i="2" s="1"/>
  <c r="AL49" i="2" s="1"/>
  <c r="AL50" i="2" s="1"/>
  <c r="AL51" i="2" s="1"/>
  <c r="AL52" i="2" s="1"/>
  <c r="AL53" i="2" s="1"/>
  <c r="AL54" i="2" s="1"/>
  <c r="AL55" i="2" s="1"/>
  <c r="AL56" i="2" s="1"/>
  <c r="AL57" i="2" s="1"/>
  <c r="AL58" i="2" s="1"/>
  <c r="AL59" i="2" s="1"/>
  <c r="AL60" i="2" s="1"/>
  <c r="AL61" i="2" s="1"/>
  <c r="AL62" i="2" s="1"/>
  <c r="AL63" i="2" s="1"/>
  <c r="AL64" i="2" s="1"/>
  <c r="AL65" i="2" s="1"/>
  <c r="AL66" i="2" s="1"/>
  <c r="AL67" i="2" s="1"/>
  <c r="AL68" i="2" s="1"/>
  <c r="AL69" i="2" s="1"/>
  <c r="AL70" i="2" s="1"/>
  <c r="AL71" i="2" s="1"/>
  <c r="AL72" i="2" s="1"/>
  <c r="AL73" i="2" s="1"/>
  <c r="AL74" i="2" s="1"/>
  <c r="AL75" i="2" s="1"/>
  <c r="AL76" i="2" s="1"/>
  <c r="AL77" i="2" s="1"/>
  <c r="AL78" i="2" s="1"/>
  <c r="AL79" i="2" s="1"/>
  <c r="AL80" i="2" s="1"/>
  <c r="AL81" i="2" s="1"/>
  <c r="AL82" i="2" s="1"/>
  <c r="AL83" i="2" s="1"/>
  <c r="AL84" i="2" s="1"/>
  <c r="AL85" i="2" s="1"/>
  <c r="AL86" i="2" s="1"/>
  <c r="AL87" i="2" s="1"/>
  <c r="AL88" i="2" s="1"/>
  <c r="AL89" i="2" s="1"/>
  <c r="AL90" i="2" s="1"/>
  <c r="AL91" i="2" s="1"/>
  <c r="AL92" i="2" s="1"/>
  <c r="AL93" i="2" s="1"/>
  <c r="AL94" i="2" s="1"/>
  <c r="AL95" i="2" s="1"/>
  <c r="AL96" i="2" s="1"/>
  <c r="AL97" i="2" s="1"/>
  <c r="AL98" i="2" s="1"/>
  <c r="AL99" i="2" s="1"/>
  <c r="AL100" i="2" s="1"/>
  <c r="AL101" i="2" s="1"/>
  <c r="AL102" i="2" s="1"/>
  <c r="AL103" i="2" s="1"/>
  <c r="AL104" i="2" s="1"/>
  <c r="AL105" i="2" s="1"/>
  <c r="AL106" i="2" s="1"/>
  <c r="AL107" i="2" s="1"/>
  <c r="AL108" i="2" s="1"/>
  <c r="AL109" i="2" s="1"/>
  <c r="AL110" i="2" s="1"/>
  <c r="AL111" i="2" s="1"/>
  <c r="AL112" i="2" s="1"/>
  <c r="AL113" i="2" s="1"/>
  <c r="AL114" i="2" s="1"/>
  <c r="AL115" i="2" s="1"/>
  <c r="AL116" i="2" s="1"/>
  <c r="AL117" i="2" s="1"/>
  <c r="AL118" i="2" s="1"/>
  <c r="AL119" i="2" s="1"/>
  <c r="AL120" i="2" s="1"/>
  <c r="AL121" i="2" s="1"/>
  <c r="AL122" i="2" s="1"/>
  <c r="AL123" i="2" s="1"/>
  <c r="AL124" i="2" s="1"/>
  <c r="AL125" i="2" s="1"/>
  <c r="AL126" i="2" s="1"/>
  <c r="AL127" i="2" s="1"/>
  <c r="AL128" i="2" s="1"/>
  <c r="AL129" i="2" s="1"/>
  <c r="AL130" i="2" s="1"/>
  <c r="AL131" i="2" s="1"/>
  <c r="AL132" i="2" s="1"/>
  <c r="AL133" i="2" s="1"/>
  <c r="AL134" i="2" s="1"/>
  <c r="AL135" i="2" s="1"/>
  <c r="AL136" i="2" s="1"/>
  <c r="I44" i="4" l="1"/>
  <c r="I42" i="4"/>
  <c r="AW18" i="2"/>
  <c r="AW19" i="2" s="1"/>
  <c r="AW20" i="2" s="1"/>
  <c r="AW21" i="2" s="1"/>
  <c r="AW22" i="2" s="1"/>
  <c r="AW23" i="2" s="1"/>
  <c r="AW24" i="2" s="1"/>
  <c r="AW25" i="2" s="1"/>
  <c r="AW26" i="2" s="1"/>
  <c r="AW27" i="2" s="1"/>
  <c r="AW28" i="2" s="1"/>
  <c r="AW29" i="2" s="1"/>
  <c r="AW30" i="2" s="1"/>
  <c r="AW31" i="2" s="1"/>
  <c r="AW32" i="2" s="1"/>
  <c r="AW33" i="2" s="1"/>
  <c r="AW34" i="2" s="1"/>
  <c r="AW35" i="2" s="1"/>
  <c r="AW36" i="2" s="1"/>
  <c r="AW37" i="2" s="1"/>
  <c r="AW38" i="2" s="1"/>
  <c r="AW39" i="2" s="1"/>
  <c r="AW40" i="2" s="1"/>
  <c r="AW41" i="2" s="1"/>
  <c r="AW42" i="2" s="1"/>
  <c r="AW43" i="2" s="1"/>
  <c r="AW44" i="2" s="1"/>
  <c r="AW45" i="2" s="1"/>
  <c r="AW46" i="2" s="1"/>
  <c r="AW47" i="2" s="1"/>
  <c r="AW48" i="2" s="1"/>
  <c r="AW49" i="2" s="1"/>
  <c r="AW50" i="2" s="1"/>
  <c r="AW51" i="2" s="1"/>
  <c r="AW52" i="2" s="1"/>
  <c r="AW53" i="2" s="1"/>
  <c r="AW54" i="2" s="1"/>
  <c r="AW55" i="2" s="1"/>
  <c r="AW56" i="2" s="1"/>
  <c r="AW57" i="2" s="1"/>
  <c r="AW58" i="2" s="1"/>
  <c r="AW59" i="2" s="1"/>
  <c r="AW60" i="2" s="1"/>
  <c r="AW61" i="2" s="1"/>
  <c r="AW62" i="2" s="1"/>
  <c r="AW63" i="2" s="1"/>
  <c r="AW64" i="2" s="1"/>
  <c r="AW65" i="2" s="1"/>
  <c r="AW66" i="2" s="1"/>
  <c r="AW67" i="2" s="1"/>
  <c r="AW68" i="2" s="1"/>
  <c r="AW69" i="2" s="1"/>
  <c r="AW70" i="2" s="1"/>
  <c r="AW71" i="2" s="1"/>
  <c r="AW72" i="2" s="1"/>
  <c r="AW73" i="2" s="1"/>
  <c r="AW74" i="2" s="1"/>
  <c r="AW75" i="2" s="1"/>
  <c r="AW76" i="2" s="1"/>
  <c r="AW77" i="2" s="1"/>
  <c r="AW78" i="2" s="1"/>
  <c r="AW79" i="2" s="1"/>
  <c r="AW80" i="2" s="1"/>
  <c r="AW81" i="2" s="1"/>
  <c r="AW82" i="2" s="1"/>
  <c r="AW83" i="2" s="1"/>
  <c r="AW84" i="2" s="1"/>
  <c r="AW85" i="2" s="1"/>
  <c r="AW86" i="2" s="1"/>
  <c r="AW87" i="2" s="1"/>
  <c r="AW88" i="2" s="1"/>
  <c r="AW89" i="2" s="1"/>
  <c r="AW90" i="2" s="1"/>
  <c r="AW91" i="2" s="1"/>
  <c r="AW92" i="2" s="1"/>
  <c r="AW93" i="2" s="1"/>
  <c r="AW94" i="2" s="1"/>
  <c r="AW95" i="2" s="1"/>
  <c r="AW96" i="2" s="1"/>
  <c r="AW97" i="2" s="1"/>
  <c r="AW98" i="2" s="1"/>
  <c r="AW99" i="2" s="1"/>
  <c r="AW100" i="2" s="1"/>
  <c r="AW101" i="2" s="1"/>
  <c r="AW102" i="2" s="1"/>
  <c r="AW103" i="2" s="1"/>
  <c r="AW104" i="2" s="1"/>
  <c r="AW105" i="2" s="1"/>
  <c r="AW106" i="2" s="1"/>
  <c r="AW107" i="2" s="1"/>
  <c r="AW108" i="2" s="1"/>
  <c r="AW109" i="2" s="1"/>
  <c r="AW110" i="2" s="1"/>
  <c r="AW111" i="2" s="1"/>
  <c r="AW112" i="2" s="1"/>
  <c r="AW113" i="2" s="1"/>
  <c r="AW114" i="2" s="1"/>
  <c r="AW115" i="2" s="1"/>
  <c r="AW116" i="2" s="1"/>
  <c r="AW117" i="2" s="1"/>
  <c r="AW118" i="2" s="1"/>
  <c r="AW119" i="2" s="1"/>
  <c r="AW120" i="2" s="1"/>
  <c r="AW121" i="2" s="1"/>
  <c r="AW122" i="2" s="1"/>
  <c r="AW123" i="2" s="1"/>
  <c r="AW124" i="2" s="1"/>
  <c r="AW125" i="2" s="1"/>
  <c r="AW126" i="2" s="1"/>
  <c r="AW127" i="2" s="1"/>
  <c r="AW128" i="2" s="1"/>
  <c r="AW129" i="2" s="1"/>
  <c r="AW130" i="2" s="1"/>
  <c r="AW131" i="2" s="1"/>
  <c r="AW132" i="2" s="1"/>
  <c r="AW133" i="2" s="1"/>
  <c r="AW134" i="2" s="1"/>
  <c r="AW135" i="2" s="1"/>
  <c r="AW136" i="2" s="1"/>
  <c r="AW137" i="2" s="1"/>
  <c r="AW138" i="2" s="1"/>
  <c r="AW139" i="2" s="1"/>
  <c r="AW140" i="2" s="1"/>
  <c r="AW141" i="2" s="1"/>
  <c r="AW142" i="2" s="1"/>
  <c r="AW143" i="2" s="1"/>
  <c r="AW144" i="2" s="1"/>
  <c r="AW145" i="2" s="1"/>
  <c r="AW146" i="2" s="1"/>
  <c r="AW147" i="2" s="1"/>
  <c r="AW148" i="2" s="1"/>
  <c r="AW149" i="2" s="1"/>
  <c r="AW150" i="2" s="1"/>
  <c r="AW151" i="2" s="1"/>
  <c r="AW152" i="2" s="1"/>
  <c r="AW153" i="2" s="1"/>
  <c r="AW154" i="2" s="1"/>
  <c r="AW155" i="2" s="1"/>
  <c r="AW156" i="2" s="1"/>
  <c r="AW157" i="2" s="1"/>
  <c r="AW158" i="2" s="1"/>
  <c r="AW159" i="2" s="1"/>
  <c r="AW160" i="2" s="1"/>
  <c r="AW161" i="2" s="1"/>
  <c r="AW162" i="2" s="1"/>
  <c r="AW163" i="2" s="1"/>
  <c r="AW164" i="2" s="1"/>
  <c r="AW165" i="2" s="1"/>
  <c r="AW166" i="2" s="1"/>
  <c r="AW167" i="2" s="1"/>
  <c r="AW168" i="2" s="1"/>
  <c r="AW169" i="2" s="1"/>
  <c r="AW170" i="2" s="1"/>
  <c r="AW171" i="2" s="1"/>
  <c r="AW172" i="2" s="1"/>
  <c r="AW173" i="2" s="1"/>
  <c r="AW174" i="2" s="1"/>
  <c r="AW175" i="2" s="1"/>
  <c r="AW176" i="2" s="1"/>
  <c r="AW177" i="2" s="1"/>
  <c r="AW178" i="2" s="1"/>
  <c r="AW179" i="2" s="1"/>
  <c r="AW180" i="2" s="1"/>
  <c r="AW181" i="2" s="1"/>
  <c r="AW182" i="2" s="1"/>
  <c r="AW183" i="2" s="1"/>
  <c r="AW184" i="2" s="1"/>
  <c r="AW185" i="2" s="1"/>
  <c r="AW186" i="2" s="1"/>
  <c r="AW187" i="2" s="1"/>
  <c r="AW188" i="2" s="1"/>
  <c r="AW189" i="2" s="1"/>
  <c r="AW190" i="2" s="1"/>
  <c r="AW191" i="2" s="1"/>
  <c r="AW192" i="2" s="1"/>
  <c r="AW193" i="2" s="1"/>
  <c r="AW194" i="2" s="1"/>
  <c r="AW195" i="2" s="1"/>
  <c r="AW196" i="2" s="1"/>
  <c r="AW197" i="2" s="1"/>
  <c r="AW198" i="2" s="1"/>
  <c r="AW199" i="2" s="1"/>
  <c r="AW200" i="2" s="1"/>
  <c r="AW201" i="2" s="1"/>
  <c r="AW202" i="2" s="1"/>
  <c r="AW203" i="2" s="1"/>
  <c r="AW204" i="2" s="1"/>
  <c r="AW205" i="2" s="1"/>
  <c r="AW206" i="2" s="1"/>
  <c r="AW207" i="2" s="1"/>
  <c r="AW208" i="2" s="1"/>
  <c r="AW209" i="2" s="1"/>
  <c r="AW210" i="2" s="1"/>
  <c r="AW211" i="2" s="1"/>
  <c r="AW212" i="2" s="1"/>
  <c r="AW213" i="2" s="1"/>
  <c r="AW214" i="2" s="1"/>
  <c r="AW215" i="2" s="1"/>
  <c r="AW216" i="2" s="1"/>
  <c r="AW217" i="2" s="1"/>
  <c r="AW218" i="2" s="1"/>
  <c r="AW219" i="2" s="1"/>
  <c r="AW220" i="2" s="1"/>
  <c r="AW221" i="2" s="1"/>
  <c r="AW222" i="2" s="1"/>
  <c r="AW223" i="2" s="1"/>
  <c r="AW224" i="2" s="1"/>
  <c r="AW225" i="2" s="1"/>
  <c r="AW226" i="2" s="1"/>
  <c r="AW227" i="2" s="1"/>
  <c r="AW228" i="2" s="1"/>
  <c r="AW229" i="2" s="1"/>
  <c r="AW230" i="2" s="1"/>
  <c r="AW231" i="2" s="1"/>
  <c r="AW232" i="2" s="1"/>
  <c r="AW233" i="2" s="1"/>
  <c r="AW234" i="2" s="1"/>
  <c r="AW235" i="2" s="1"/>
  <c r="AW236" i="2" s="1"/>
  <c r="AW237" i="2" s="1"/>
  <c r="AW238" i="2" s="1"/>
  <c r="AW239" i="2" s="1"/>
  <c r="AW240" i="2" s="1"/>
  <c r="AW241" i="2" s="1"/>
  <c r="AW242" i="2" s="1"/>
  <c r="AW243" i="2" s="1"/>
  <c r="AW244" i="2" s="1"/>
  <c r="AW245" i="2" s="1"/>
  <c r="AW246" i="2" s="1"/>
  <c r="AW247" i="2" s="1"/>
  <c r="AW248" i="2" s="1"/>
  <c r="AW249" i="2" s="1"/>
  <c r="AW250" i="2" s="1"/>
  <c r="AW251" i="2" s="1"/>
  <c r="AW252" i="2" s="1"/>
  <c r="AW253" i="2" s="1"/>
  <c r="AW254" i="2" s="1"/>
  <c r="AW255" i="2" s="1"/>
  <c r="AW256" i="2" s="1"/>
  <c r="AW257" i="2" s="1"/>
  <c r="AW258" i="2" s="1"/>
  <c r="AW259" i="2" s="1"/>
  <c r="AW260" i="2" s="1"/>
  <c r="AW261" i="2" s="1"/>
  <c r="AW262" i="2" s="1"/>
  <c r="AW263" i="2" s="1"/>
  <c r="AW264" i="2" s="1"/>
  <c r="AW265" i="2" s="1"/>
  <c r="AW266" i="2" s="1"/>
  <c r="AW267" i="2" s="1"/>
  <c r="AW268" i="2" s="1"/>
  <c r="AW269" i="2" s="1"/>
  <c r="AW270" i="2" s="1"/>
  <c r="AW271" i="2" s="1"/>
  <c r="AW272" i="2" s="1"/>
  <c r="AW273" i="2" s="1"/>
  <c r="AW274" i="2" s="1"/>
  <c r="AW275" i="2" s="1"/>
  <c r="AW276" i="2" s="1"/>
  <c r="AW277" i="2" s="1"/>
  <c r="AW278" i="2" s="1"/>
  <c r="AW279" i="2" s="1"/>
  <c r="AW280" i="2" s="1"/>
  <c r="AW281" i="2" s="1"/>
  <c r="AW282" i="2" s="1"/>
  <c r="AW283" i="2" s="1"/>
  <c r="AW284" i="2" s="1"/>
  <c r="AW285" i="2" s="1"/>
  <c r="AW286" i="2" s="1"/>
  <c r="AW287" i="2" s="1"/>
  <c r="AW288" i="2" s="1"/>
  <c r="AW289" i="2" s="1"/>
  <c r="AW290" i="2" s="1"/>
  <c r="AW291" i="2" s="1"/>
  <c r="AW292" i="2" s="1"/>
  <c r="AW293" i="2" s="1"/>
  <c r="AW294" i="2" s="1"/>
  <c r="AW295" i="2" s="1"/>
  <c r="AW296" i="2" s="1"/>
  <c r="AW297" i="2" s="1"/>
  <c r="AW298" i="2" s="1"/>
  <c r="AW299" i="2" s="1"/>
  <c r="AW300" i="2" s="1"/>
  <c r="AW301" i="2" s="1"/>
  <c r="AW302" i="2" s="1"/>
  <c r="AW303" i="2" s="1"/>
  <c r="AW304" i="2" s="1"/>
  <c r="AW305" i="2" s="1"/>
  <c r="AW306" i="2" s="1"/>
  <c r="AW307" i="2" s="1"/>
  <c r="AW308" i="2" s="1"/>
  <c r="AW309" i="2" s="1"/>
  <c r="AW310" i="2" s="1"/>
  <c r="AW311" i="2" s="1"/>
  <c r="AW312" i="2" s="1"/>
  <c r="AW313" i="2" s="1"/>
  <c r="AW314" i="2" s="1"/>
  <c r="AW315" i="2" s="1"/>
  <c r="AW316" i="2" s="1"/>
  <c r="AR18" i="2"/>
  <c r="AR19" i="2" s="1"/>
  <c r="AR20" i="2" s="1"/>
  <c r="AR21" i="2" s="1"/>
  <c r="AR22" i="2" s="1"/>
  <c r="AR23" i="2" s="1"/>
  <c r="AR24" i="2" s="1"/>
  <c r="AR25" i="2" s="1"/>
  <c r="AR26" i="2" s="1"/>
  <c r="AR27" i="2" s="1"/>
  <c r="AR28" i="2" s="1"/>
  <c r="AR29" i="2" s="1"/>
  <c r="AR30" i="2" s="1"/>
  <c r="AR31" i="2" s="1"/>
  <c r="AR32" i="2" s="1"/>
  <c r="AR33" i="2" s="1"/>
  <c r="AR34" i="2" s="1"/>
  <c r="AR35" i="2" s="1"/>
  <c r="AR36" i="2" s="1"/>
  <c r="AR37" i="2" s="1"/>
  <c r="AR38" i="2" s="1"/>
  <c r="AR39" i="2" s="1"/>
  <c r="AR40" i="2" s="1"/>
  <c r="AR41" i="2" s="1"/>
  <c r="AR42" i="2" s="1"/>
  <c r="AR43" i="2" s="1"/>
  <c r="AR44" i="2" s="1"/>
  <c r="AR45" i="2" s="1"/>
  <c r="AR46" i="2" s="1"/>
  <c r="AR47" i="2" s="1"/>
  <c r="AR48" i="2" s="1"/>
  <c r="AR49" i="2" s="1"/>
  <c r="AR50" i="2" s="1"/>
  <c r="AR51" i="2" s="1"/>
  <c r="AR52" i="2" s="1"/>
  <c r="AR53" i="2" s="1"/>
  <c r="AR54" i="2" s="1"/>
  <c r="AR55" i="2" s="1"/>
  <c r="AR56" i="2" s="1"/>
  <c r="AR57" i="2" s="1"/>
  <c r="AR58" i="2" s="1"/>
  <c r="AR59" i="2" s="1"/>
  <c r="AR60" i="2" s="1"/>
  <c r="AR61" i="2" s="1"/>
  <c r="AR62" i="2" s="1"/>
  <c r="AR63" i="2" s="1"/>
  <c r="AR64" i="2" s="1"/>
  <c r="AR65" i="2" s="1"/>
  <c r="AR66" i="2" s="1"/>
  <c r="AR67" i="2" s="1"/>
  <c r="AR68" i="2" s="1"/>
  <c r="AR69" i="2" s="1"/>
  <c r="AR70" i="2" s="1"/>
  <c r="AR71" i="2" s="1"/>
  <c r="AR72" i="2" s="1"/>
  <c r="AR73" i="2" s="1"/>
  <c r="AR74" i="2" s="1"/>
  <c r="AR75" i="2" s="1"/>
  <c r="AR76" i="2" s="1"/>
  <c r="AR77" i="2" s="1"/>
  <c r="AR78" i="2" s="1"/>
  <c r="AR79" i="2" s="1"/>
  <c r="AR80" i="2" s="1"/>
  <c r="AR81" i="2" s="1"/>
  <c r="AR82" i="2" s="1"/>
  <c r="AR83" i="2" s="1"/>
  <c r="AR84" i="2" s="1"/>
  <c r="AR85" i="2" s="1"/>
  <c r="AR86" i="2" s="1"/>
  <c r="AR87" i="2" s="1"/>
  <c r="AR88" i="2" s="1"/>
  <c r="AR89" i="2" s="1"/>
  <c r="AR90" i="2" s="1"/>
  <c r="AR91" i="2" s="1"/>
  <c r="AR92" i="2" s="1"/>
  <c r="AR93" i="2" s="1"/>
  <c r="AR94" i="2" s="1"/>
  <c r="AR95" i="2" s="1"/>
  <c r="AR96" i="2" s="1"/>
  <c r="AR97" i="2" s="1"/>
  <c r="AR98" i="2" s="1"/>
  <c r="AR99" i="2" s="1"/>
  <c r="AR100" i="2" s="1"/>
  <c r="AR101" i="2" s="1"/>
  <c r="AR102" i="2" s="1"/>
  <c r="AR103" i="2" s="1"/>
  <c r="AR104" i="2" s="1"/>
  <c r="AR105" i="2" s="1"/>
  <c r="AR106" i="2" s="1"/>
  <c r="AR107" i="2" s="1"/>
  <c r="AR108" i="2" s="1"/>
  <c r="AR109" i="2" s="1"/>
  <c r="AR110" i="2" s="1"/>
  <c r="AR111" i="2" s="1"/>
  <c r="AR112" i="2" s="1"/>
  <c r="AR113" i="2" s="1"/>
  <c r="AR114" i="2" s="1"/>
  <c r="AR115" i="2" s="1"/>
  <c r="AR116" i="2" s="1"/>
  <c r="AR117" i="2" s="1"/>
  <c r="AR118" i="2" s="1"/>
  <c r="AR119" i="2" s="1"/>
  <c r="AR120" i="2" s="1"/>
  <c r="AR121" i="2" s="1"/>
  <c r="AR122" i="2" s="1"/>
  <c r="AR123" i="2" s="1"/>
  <c r="AR124" i="2" s="1"/>
  <c r="AR125" i="2" s="1"/>
  <c r="AR126" i="2" s="1"/>
  <c r="AR127" i="2" s="1"/>
  <c r="AR128" i="2" s="1"/>
  <c r="AR129" i="2" s="1"/>
  <c r="AR130" i="2" s="1"/>
  <c r="AR131" i="2" s="1"/>
  <c r="AR132" i="2" s="1"/>
  <c r="AR133" i="2" s="1"/>
  <c r="AR134" i="2" s="1"/>
  <c r="AR135" i="2" s="1"/>
  <c r="AR136" i="2" s="1"/>
  <c r="AR137" i="2" s="1"/>
  <c r="AR138" i="2" s="1"/>
  <c r="AR139" i="2" s="1"/>
  <c r="AR140" i="2" s="1"/>
  <c r="AR141" i="2" s="1"/>
  <c r="AR142" i="2" s="1"/>
  <c r="AR143" i="2" s="1"/>
  <c r="AR144" i="2" s="1"/>
  <c r="AR145" i="2" s="1"/>
  <c r="AR146" i="2" s="1"/>
  <c r="AR147" i="2" s="1"/>
  <c r="AR148" i="2" s="1"/>
  <c r="AR149" i="2" s="1"/>
  <c r="AR150" i="2" s="1"/>
  <c r="AR151" i="2" s="1"/>
  <c r="AR152" i="2" s="1"/>
  <c r="AR153" i="2" s="1"/>
  <c r="AR154" i="2" s="1"/>
  <c r="AR155" i="2" s="1"/>
  <c r="AR156" i="2" s="1"/>
  <c r="AR157" i="2" s="1"/>
  <c r="AR158" i="2" s="1"/>
  <c r="AR159" i="2" s="1"/>
  <c r="AR160" i="2" s="1"/>
  <c r="AR161" i="2" s="1"/>
  <c r="AR162" i="2" s="1"/>
  <c r="AR163" i="2" s="1"/>
  <c r="AR164" i="2" s="1"/>
  <c r="AR165" i="2" s="1"/>
  <c r="AR166" i="2" s="1"/>
  <c r="AR167" i="2" s="1"/>
  <c r="AR168" i="2" s="1"/>
  <c r="AR169" i="2" s="1"/>
  <c r="AR170" i="2" s="1"/>
  <c r="AR171" i="2" s="1"/>
  <c r="AR172" i="2" s="1"/>
  <c r="AR173" i="2" s="1"/>
  <c r="AR174" i="2" s="1"/>
  <c r="AR175" i="2" s="1"/>
  <c r="AR176" i="2" s="1"/>
  <c r="AR177" i="2" s="1"/>
  <c r="AR178" i="2" s="1"/>
  <c r="AR179" i="2" s="1"/>
  <c r="AR180" i="2" s="1"/>
  <c r="AR181" i="2" s="1"/>
  <c r="AR182" i="2" s="1"/>
  <c r="AR183" i="2" s="1"/>
  <c r="AR184" i="2" s="1"/>
  <c r="AR185" i="2" s="1"/>
  <c r="AR186" i="2" s="1"/>
  <c r="AR187" i="2" s="1"/>
  <c r="AR188" i="2" s="1"/>
  <c r="AR189" i="2" s="1"/>
  <c r="AR190" i="2" s="1"/>
  <c r="AR191" i="2" s="1"/>
  <c r="AR192" i="2" s="1"/>
  <c r="AR193" i="2" s="1"/>
  <c r="AR194" i="2" s="1"/>
  <c r="AR195" i="2" s="1"/>
  <c r="AR196" i="2" s="1"/>
  <c r="AG18" i="2"/>
  <c r="AG19" i="2" s="1"/>
  <c r="AG20" i="2" s="1"/>
  <c r="AG21" i="2" s="1"/>
  <c r="AG22" i="2" s="1"/>
  <c r="AG23" i="2" s="1"/>
  <c r="AG24" i="2" s="1"/>
  <c r="AG25" i="2" s="1"/>
  <c r="AG26" i="2" s="1"/>
  <c r="AG27" i="2" s="1"/>
  <c r="AG28" i="2" s="1"/>
  <c r="AG29" i="2" s="1"/>
  <c r="AG30" i="2" s="1"/>
  <c r="AG31" i="2" s="1"/>
  <c r="AG32" i="2" s="1"/>
  <c r="AG33" i="2" s="1"/>
  <c r="AG34" i="2" s="1"/>
  <c r="AG35" i="2" s="1"/>
  <c r="AG36" i="2" s="1"/>
  <c r="AG37" i="2" s="1"/>
  <c r="AG38" i="2" s="1"/>
  <c r="AG39" i="2" s="1"/>
  <c r="AG40" i="2" s="1"/>
  <c r="AG41" i="2" s="1"/>
  <c r="AG42" i="2" s="1"/>
  <c r="AG43" i="2" s="1"/>
  <c r="AG44" i="2" s="1"/>
  <c r="AG45" i="2" s="1"/>
  <c r="AG46" i="2" s="1"/>
  <c r="AG47" i="2" s="1"/>
  <c r="AG48" i="2" s="1"/>
  <c r="AG49" i="2" s="1"/>
  <c r="AG50" i="2" s="1"/>
  <c r="AG51" i="2" s="1"/>
  <c r="AG52" i="2" s="1"/>
  <c r="AG53" i="2" s="1"/>
  <c r="AG54" i="2" s="1"/>
  <c r="AG55" i="2" s="1"/>
  <c r="AG56" i="2" s="1"/>
  <c r="AG57" i="2" s="1"/>
  <c r="AG58" i="2" s="1"/>
  <c r="AG59" i="2" s="1"/>
  <c r="AG60" i="2" s="1"/>
  <c r="AG61" i="2" s="1"/>
  <c r="AG62" i="2" s="1"/>
  <c r="AG63" i="2" s="1"/>
  <c r="AG64" i="2" s="1"/>
  <c r="AG65" i="2" s="1"/>
  <c r="AG66" i="2" s="1"/>
  <c r="AG67" i="2" s="1"/>
  <c r="AG68" i="2" s="1"/>
  <c r="AG69" i="2" s="1"/>
  <c r="AG70" i="2" s="1"/>
  <c r="AG71" i="2" s="1"/>
  <c r="AG72" i="2" s="1"/>
  <c r="AG73" i="2" s="1"/>
  <c r="AG74" i="2" s="1"/>
  <c r="AG75" i="2" s="1"/>
  <c r="AG76" i="2" s="1"/>
  <c r="J18" i="2" l="1"/>
  <c r="J19" i="2"/>
  <c r="J20" i="2"/>
  <c r="D13" i="2" l="1"/>
  <c r="C13" i="2"/>
  <c r="H1" i="2"/>
  <c r="AI10" i="2" s="1"/>
  <c r="K614" i="2" l="1"/>
  <c r="M616" i="2"/>
  <c r="K618" i="2"/>
  <c r="M620" i="2"/>
  <c r="K610" i="2"/>
  <c r="M612" i="2"/>
  <c r="K598" i="2"/>
  <c r="M600" i="2"/>
  <c r="K602" i="2"/>
  <c r="M604" i="2"/>
  <c r="K606" i="2"/>
  <c r="M608" i="2"/>
  <c r="K574" i="2"/>
  <c r="M576" i="2"/>
  <c r="K578" i="2"/>
  <c r="M580" i="2"/>
  <c r="K582" i="2"/>
  <c r="M584" i="2"/>
  <c r="K586" i="2"/>
  <c r="M588" i="2"/>
  <c r="K590" i="2"/>
  <c r="M592" i="2"/>
  <c r="K594" i="2"/>
  <c r="M596" i="2"/>
  <c r="K613" i="2"/>
  <c r="M615" i="2"/>
  <c r="K617" i="2"/>
  <c r="M619" i="2"/>
  <c r="K609" i="2"/>
  <c r="M611" i="2"/>
  <c r="K597" i="2"/>
  <c r="M599" i="2"/>
  <c r="K601" i="2"/>
  <c r="M603" i="2"/>
  <c r="K605" i="2"/>
  <c r="M607" i="2"/>
  <c r="K573" i="2"/>
  <c r="M575" i="2"/>
  <c r="K577" i="2"/>
  <c r="M579" i="2"/>
  <c r="K581" i="2"/>
  <c r="M583" i="2"/>
  <c r="K585" i="2"/>
  <c r="M587" i="2"/>
  <c r="K589" i="2"/>
  <c r="M591" i="2"/>
  <c r="K593" i="2"/>
  <c r="M595" i="2"/>
  <c r="M614" i="2"/>
  <c r="K616" i="2"/>
  <c r="M618" i="2"/>
  <c r="K620" i="2"/>
  <c r="M610" i="2"/>
  <c r="K612" i="2"/>
  <c r="M598" i="2"/>
  <c r="K600" i="2"/>
  <c r="M602" i="2"/>
  <c r="K604" i="2"/>
  <c r="M606" i="2"/>
  <c r="K608" i="2"/>
  <c r="M574" i="2"/>
  <c r="K576" i="2"/>
  <c r="M578" i="2"/>
  <c r="K580" i="2"/>
  <c r="M582" i="2"/>
  <c r="K584" i="2"/>
  <c r="M586" i="2"/>
  <c r="K588" i="2"/>
  <c r="M590" i="2"/>
  <c r="K592" i="2"/>
  <c r="M594" i="2"/>
  <c r="K596" i="2"/>
  <c r="M613" i="2"/>
  <c r="K615" i="2"/>
  <c r="M617" i="2"/>
  <c r="K619" i="2"/>
  <c r="M609" i="2"/>
  <c r="K611" i="2"/>
  <c r="M597" i="2"/>
  <c r="K599" i="2"/>
  <c r="M601" i="2"/>
  <c r="K603" i="2"/>
  <c r="M605" i="2"/>
  <c r="K607" i="2"/>
  <c r="M573" i="2"/>
  <c r="K575" i="2"/>
  <c r="M577" i="2"/>
  <c r="K579" i="2"/>
  <c r="M581" i="2"/>
  <c r="K583" i="2"/>
  <c r="M585" i="2"/>
  <c r="K587" i="2"/>
  <c r="M589" i="2"/>
  <c r="K591" i="2"/>
  <c r="M593" i="2"/>
  <c r="K595" i="2"/>
  <c r="K22" i="2"/>
  <c r="K26" i="2"/>
  <c r="K30" i="2"/>
  <c r="K34" i="2"/>
  <c r="K38" i="2"/>
  <c r="K42" i="2"/>
  <c r="K46" i="2"/>
  <c r="K50" i="2"/>
  <c r="K54" i="2"/>
  <c r="K58" i="2"/>
  <c r="K62" i="2"/>
  <c r="K66" i="2"/>
  <c r="K70" i="2"/>
  <c r="K74" i="2"/>
  <c r="K78" i="2"/>
  <c r="K82" i="2"/>
  <c r="K86" i="2"/>
  <c r="K90" i="2"/>
  <c r="K94" i="2"/>
  <c r="K98" i="2"/>
  <c r="K102" i="2"/>
  <c r="K106" i="2"/>
  <c r="K110" i="2"/>
  <c r="K114" i="2"/>
  <c r="K118" i="2"/>
  <c r="K122" i="2"/>
  <c r="K126" i="2"/>
  <c r="K130" i="2"/>
  <c r="K134" i="2"/>
  <c r="K138" i="2"/>
  <c r="K142" i="2"/>
  <c r="K146" i="2"/>
  <c r="K150" i="2"/>
  <c r="K154" i="2"/>
  <c r="K158" i="2"/>
  <c r="K162" i="2"/>
  <c r="K166" i="2"/>
  <c r="K170" i="2"/>
  <c r="K174" i="2"/>
  <c r="K178" i="2"/>
  <c r="K182" i="2"/>
  <c r="K186" i="2"/>
  <c r="K190" i="2"/>
  <c r="K194" i="2"/>
  <c r="K198" i="2"/>
  <c r="K202" i="2"/>
  <c r="K206" i="2"/>
  <c r="K210" i="2"/>
  <c r="K214" i="2"/>
  <c r="K218" i="2"/>
  <c r="K222" i="2"/>
  <c r="K226" i="2"/>
  <c r="K230" i="2"/>
  <c r="K234" i="2"/>
  <c r="K18" i="2"/>
  <c r="K19" i="2"/>
  <c r="K20" i="2"/>
  <c r="K21" i="2"/>
  <c r="K25" i="2"/>
  <c r="K29" i="2"/>
  <c r="K33" i="2"/>
  <c r="K37" i="2"/>
  <c r="K41" i="2"/>
  <c r="K45" i="2"/>
  <c r="K49" i="2"/>
  <c r="K53" i="2"/>
  <c r="K57" i="2"/>
  <c r="K61" i="2"/>
  <c r="K65" i="2"/>
  <c r="K69" i="2"/>
  <c r="K73" i="2"/>
  <c r="K77" i="2"/>
  <c r="K81" i="2"/>
  <c r="K85" i="2"/>
  <c r="K89" i="2"/>
  <c r="K93" i="2"/>
  <c r="K97" i="2"/>
  <c r="K101" i="2"/>
  <c r="K105" i="2"/>
  <c r="K109" i="2"/>
  <c r="K113" i="2"/>
  <c r="K117" i="2"/>
  <c r="K121" i="2"/>
  <c r="K125" i="2"/>
  <c r="K129" i="2"/>
  <c r="K133" i="2"/>
  <c r="K137" i="2"/>
  <c r="K141" i="2"/>
  <c r="K145" i="2"/>
  <c r="K149" i="2"/>
  <c r="K153" i="2"/>
  <c r="K157" i="2"/>
  <c r="K161" i="2"/>
  <c r="K165" i="2"/>
  <c r="K169" i="2"/>
  <c r="K173" i="2"/>
  <c r="K177" i="2"/>
  <c r="K181" i="2"/>
  <c r="K185" i="2"/>
  <c r="K189" i="2"/>
  <c r="K193" i="2"/>
  <c r="K197" i="2"/>
  <c r="K201" i="2"/>
  <c r="K205" i="2"/>
  <c r="K209" i="2"/>
  <c r="K213" i="2"/>
  <c r="K217" i="2"/>
  <c r="K221" i="2"/>
  <c r="K225" i="2"/>
  <c r="K229" i="2"/>
  <c r="K233" i="2"/>
  <c r="K237" i="2"/>
  <c r="K241" i="2"/>
  <c r="K245" i="2"/>
  <c r="K249" i="2"/>
  <c r="K253" i="2"/>
  <c r="K257" i="2"/>
  <c r="K261" i="2"/>
  <c r="K265" i="2"/>
  <c r="K269" i="2"/>
  <c r="K273" i="2"/>
  <c r="K277" i="2"/>
  <c r="K281" i="2"/>
  <c r="K285" i="2"/>
  <c r="K289" i="2"/>
  <c r="K293" i="2"/>
  <c r="K297" i="2"/>
  <c r="K301" i="2"/>
  <c r="K305" i="2"/>
  <c r="K309" i="2"/>
  <c r="K313" i="2"/>
  <c r="K317" i="2"/>
  <c r="K321" i="2"/>
  <c r="K325" i="2"/>
  <c r="K329" i="2"/>
  <c r="K333" i="2"/>
  <c r="K337" i="2"/>
  <c r="K341" i="2"/>
  <c r="K345" i="2"/>
  <c r="K24" i="2"/>
  <c r="K28" i="2"/>
  <c r="K32" i="2"/>
  <c r="K36" i="2"/>
  <c r="K40" i="2"/>
  <c r="K44" i="2"/>
  <c r="K48" i="2"/>
  <c r="K52" i="2"/>
  <c r="K56" i="2"/>
  <c r="K60" i="2"/>
  <c r="K64" i="2"/>
  <c r="K68" i="2"/>
  <c r="K72" i="2"/>
  <c r="K76" i="2"/>
  <c r="K80" i="2"/>
  <c r="K84" i="2"/>
  <c r="K88" i="2"/>
  <c r="K92" i="2"/>
  <c r="K96" i="2"/>
  <c r="K100" i="2"/>
  <c r="K104" i="2"/>
  <c r="K108" i="2"/>
  <c r="K112" i="2"/>
  <c r="K116" i="2"/>
  <c r="K120" i="2"/>
  <c r="K124" i="2"/>
  <c r="K128" i="2"/>
  <c r="K132" i="2"/>
  <c r="K136" i="2"/>
  <c r="K140" i="2"/>
  <c r="K144" i="2"/>
  <c r="K148" i="2"/>
  <c r="K152" i="2"/>
  <c r="K156" i="2"/>
  <c r="K160" i="2"/>
  <c r="K164" i="2"/>
  <c r="K168" i="2"/>
  <c r="K172" i="2"/>
  <c r="K176" i="2"/>
  <c r="K180" i="2"/>
  <c r="K184" i="2"/>
  <c r="K188" i="2"/>
  <c r="K192" i="2"/>
  <c r="K196" i="2"/>
  <c r="K200" i="2"/>
  <c r="K204" i="2"/>
  <c r="K208" i="2"/>
  <c r="K212" i="2"/>
  <c r="K216" i="2"/>
  <c r="K220" i="2"/>
  <c r="K224" i="2"/>
  <c r="K228" i="2"/>
  <c r="K232" i="2"/>
  <c r="K236" i="2"/>
  <c r="K240" i="2"/>
  <c r="K244" i="2"/>
  <c r="K248" i="2"/>
  <c r="K252" i="2"/>
  <c r="K256" i="2"/>
  <c r="K260" i="2"/>
  <c r="K264" i="2"/>
  <c r="K268" i="2"/>
  <c r="K272" i="2"/>
  <c r="K276" i="2"/>
  <c r="K280" i="2"/>
  <c r="K284" i="2"/>
  <c r="K288" i="2"/>
  <c r="K292" i="2"/>
  <c r="K296" i="2"/>
  <c r="K300" i="2"/>
  <c r="K304" i="2"/>
  <c r="K308" i="2"/>
  <c r="K312" i="2"/>
  <c r="K316" i="2"/>
  <c r="K320" i="2"/>
  <c r="K324" i="2"/>
  <c r="K328" i="2"/>
  <c r="K332" i="2"/>
  <c r="K336" i="2"/>
  <c r="K340" i="2"/>
  <c r="K344" i="2"/>
  <c r="K31" i="2"/>
  <c r="K47" i="2"/>
  <c r="K63" i="2"/>
  <c r="K79" i="2"/>
  <c r="K95" i="2"/>
  <c r="K111" i="2"/>
  <c r="K127" i="2"/>
  <c r="K143" i="2"/>
  <c r="K159" i="2"/>
  <c r="K175" i="2"/>
  <c r="K191" i="2"/>
  <c r="K207" i="2"/>
  <c r="K223" i="2"/>
  <c r="K242" i="2"/>
  <c r="K250" i="2"/>
  <c r="K258" i="2"/>
  <c r="K266" i="2"/>
  <c r="K274" i="2"/>
  <c r="K282" i="2"/>
  <c r="K290" i="2"/>
  <c r="K298" i="2"/>
  <c r="K306" i="2"/>
  <c r="K314" i="2"/>
  <c r="K322" i="2"/>
  <c r="K330" i="2"/>
  <c r="K338" i="2"/>
  <c r="K346" i="2"/>
  <c r="K350" i="2"/>
  <c r="K354" i="2"/>
  <c r="K358" i="2"/>
  <c r="K362" i="2"/>
  <c r="K366" i="2"/>
  <c r="K370" i="2"/>
  <c r="K374" i="2"/>
  <c r="K378" i="2"/>
  <c r="K382" i="2"/>
  <c r="K386" i="2"/>
  <c r="K390" i="2"/>
  <c r="K394" i="2"/>
  <c r="K398" i="2"/>
  <c r="K402" i="2"/>
  <c r="K406" i="2"/>
  <c r="K410" i="2"/>
  <c r="K414" i="2"/>
  <c r="K418" i="2"/>
  <c r="K422" i="2"/>
  <c r="K426" i="2"/>
  <c r="K430" i="2"/>
  <c r="K434" i="2"/>
  <c r="K438" i="2"/>
  <c r="K442" i="2"/>
  <c r="K446" i="2"/>
  <c r="K450" i="2"/>
  <c r="K454" i="2"/>
  <c r="K458" i="2"/>
  <c r="K462" i="2"/>
  <c r="K466" i="2"/>
  <c r="K470" i="2"/>
  <c r="K474" i="2"/>
  <c r="K35" i="2"/>
  <c r="K51" i="2"/>
  <c r="K67" i="2"/>
  <c r="K83" i="2"/>
  <c r="K99" i="2"/>
  <c r="K115" i="2"/>
  <c r="K131" i="2"/>
  <c r="K147" i="2"/>
  <c r="K163" i="2"/>
  <c r="K179" i="2"/>
  <c r="K195" i="2"/>
  <c r="K211" i="2"/>
  <c r="K227" i="2"/>
  <c r="K239" i="2"/>
  <c r="K247" i="2"/>
  <c r="K255" i="2"/>
  <c r="K263" i="2"/>
  <c r="K271" i="2"/>
  <c r="K279" i="2"/>
  <c r="K287" i="2"/>
  <c r="K295" i="2"/>
  <c r="K303" i="2"/>
  <c r="K311" i="2"/>
  <c r="K319" i="2"/>
  <c r="K327" i="2"/>
  <c r="K335" i="2"/>
  <c r="K343" i="2"/>
  <c r="K349" i="2"/>
  <c r="K353" i="2"/>
  <c r="K357" i="2"/>
  <c r="K361" i="2"/>
  <c r="K365" i="2"/>
  <c r="K369" i="2"/>
  <c r="K373" i="2"/>
  <c r="K377" i="2"/>
  <c r="K381" i="2"/>
  <c r="K385" i="2"/>
  <c r="K389" i="2"/>
  <c r="K393" i="2"/>
  <c r="K397" i="2"/>
  <c r="K401" i="2"/>
  <c r="K405" i="2"/>
  <c r="K409" i="2"/>
  <c r="K413" i="2"/>
  <c r="K417" i="2"/>
  <c r="K421" i="2"/>
  <c r="K425" i="2"/>
  <c r="K429" i="2"/>
  <c r="K433" i="2"/>
  <c r="K437" i="2"/>
  <c r="K441" i="2"/>
  <c r="K445" i="2"/>
  <c r="K449" i="2"/>
  <c r="K453" i="2"/>
  <c r="K457" i="2"/>
  <c r="K461" i="2"/>
  <c r="K465" i="2"/>
  <c r="K469" i="2"/>
  <c r="K473" i="2"/>
  <c r="K477" i="2"/>
  <c r="K481" i="2"/>
  <c r="K485" i="2"/>
  <c r="K489" i="2"/>
  <c r="K493" i="2"/>
  <c r="K497" i="2"/>
  <c r="K501" i="2"/>
  <c r="K505" i="2"/>
  <c r="K509" i="2"/>
  <c r="K513" i="2"/>
  <c r="K517" i="2"/>
  <c r="K521" i="2"/>
  <c r="K525" i="2"/>
  <c r="K529" i="2"/>
  <c r="K533" i="2"/>
  <c r="K537" i="2"/>
  <c r="K541" i="2"/>
  <c r="K545" i="2"/>
  <c r="K549" i="2"/>
  <c r="K553" i="2"/>
  <c r="K557" i="2"/>
  <c r="K561" i="2"/>
  <c r="K565" i="2"/>
  <c r="K569" i="2"/>
  <c r="K23" i="2"/>
  <c r="K39" i="2"/>
  <c r="K55" i="2"/>
  <c r="K71" i="2"/>
  <c r="K87" i="2"/>
  <c r="K103" i="2"/>
  <c r="K119" i="2"/>
  <c r="K135" i="2"/>
  <c r="K151" i="2"/>
  <c r="K167" i="2"/>
  <c r="K183" i="2"/>
  <c r="K199" i="2"/>
  <c r="K215" i="2"/>
  <c r="K231" i="2"/>
  <c r="K238" i="2"/>
  <c r="K246" i="2"/>
  <c r="K254" i="2"/>
  <c r="K262" i="2"/>
  <c r="K270" i="2"/>
  <c r="K278" i="2"/>
  <c r="K286" i="2"/>
  <c r="K294" i="2"/>
  <c r="K302" i="2"/>
  <c r="K310" i="2"/>
  <c r="K318" i="2"/>
  <c r="K326" i="2"/>
  <c r="K334" i="2"/>
  <c r="K342" i="2"/>
  <c r="K348" i="2"/>
  <c r="K352" i="2"/>
  <c r="K356" i="2"/>
  <c r="K360" i="2"/>
  <c r="K364" i="2"/>
  <c r="K368" i="2"/>
  <c r="K372" i="2"/>
  <c r="K376" i="2"/>
  <c r="K380" i="2"/>
  <c r="K384" i="2"/>
  <c r="K388" i="2"/>
  <c r="K392" i="2"/>
  <c r="K396" i="2"/>
  <c r="K400" i="2"/>
  <c r="K404" i="2"/>
  <c r="K408" i="2"/>
  <c r="K412" i="2"/>
  <c r="K416" i="2"/>
  <c r="K420" i="2"/>
  <c r="K424" i="2"/>
  <c r="K428" i="2"/>
  <c r="K432" i="2"/>
  <c r="K436" i="2"/>
  <c r="K440" i="2"/>
  <c r="K444" i="2"/>
  <c r="K448" i="2"/>
  <c r="K452" i="2"/>
  <c r="K456" i="2"/>
  <c r="K460" i="2"/>
  <c r="K464" i="2"/>
  <c r="K468" i="2"/>
  <c r="K472" i="2"/>
  <c r="K476" i="2"/>
  <c r="K480" i="2"/>
  <c r="K484" i="2"/>
  <c r="K488" i="2"/>
  <c r="K492" i="2"/>
  <c r="K496" i="2"/>
  <c r="K500" i="2"/>
  <c r="K504" i="2"/>
  <c r="K508" i="2"/>
  <c r="K512" i="2"/>
  <c r="K516" i="2"/>
  <c r="K520" i="2"/>
  <c r="K524" i="2"/>
  <c r="K528" i="2"/>
  <c r="K532" i="2"/>
  <c r="K536" i="2"/>
  <c r="K540" i="2"/>
  <c r="K544" i="2"/>
  <c r="K548" i="2"/>
  <c r="K552" i="2"/>
  <c r="K556" i="2"/>
  <c r="K560" i="2"/>
  <c r="K564" i="2"/>
  <c r="K568" i="2"/>
  <c r="K572" i="2"/>
  <c r="K59" i="2"/>
  <c r="K123" i="2"/>
  <c r="K187" i="2"/>
  <c r="K243" i="2"/>
  <c r="K275" i="2"/>
  <c r="K307" i="2"/>
  <c r="K339" i="2"/>
  <c r="K359" i="2"/>
  <c r="K375" i="2"/>
  <c r="K391" i="2"/>
  <c r="K407" i="2"/>
  <c r="K423" i="2"/>
  <c r="K439" i="2"/>
  <c r="K455" i="2"/>
  <c r="K471" i="2"/>
  <c r="K478" i="2"/>
  <c r="K486" i="2"/>
  <c r="K494" i="2"/>
  <c r="K502" i="2"/>
  <c r="K510" i="2"/>
  <c r="K518" i="2"/>
  <c r="K526" i="2"/>
  <c r="K534" i="2"/>
  <c r="K542" i="2"/>
  <c r="K550" i="2"/>
  <c r="K558" i="2"/>
  <c r="K566" i="2"/>
  <c r="K519" i="2"/>
  <c r="K527" i="2"/>
  <c r="K535" i="2"/>
  <c r="K75" i="2"/>
  <c r="K139" i="2"/>
  <c r="K203" i="2"/>
  <c r="K251" i="2"/>
  <c r="K283" i="2"/>
  <c r="K315" i="2"/>
  <c r="K347" i="2"/>
  <c r="K363" i="2"/>
  <c r="K379" i="2"/>
  <c r="K395" i="2"/>
  <c r="K411" i="2"/>
  <c r="K427" i="2"/>
  <c r="K443" i="2"/>
  <c r="K459" i="2"/>
  <c r="K475" i="2"/>
  <c r="K483" i="2"/>
  <c r="K491" i="2"/>
  <c r="K499" i="2"/>
  <c r="K507" i="2"/>
  <c r="K515" i="2"/>
  <c r="K523" i="2"/>
  <c r="K531" i="2"/>
  <c r="K539" i="2"/>
  <c r="K547" i="2"/>
  <c r="K555" i="2"/>
  <c r="K563" i="2"/>
  <c r="K571" i="2"/>
  <c r="K171" i="2"/>
  <c r="K235" i="2"/>
  <c r="K267" i="2"/>
  <c r="K387" i="2"/>
  <c r="K419" i="2"/>
  <c r="K451" i="2"/>
  <c r="K479" i="2"/>
  <c r="K495" i="2"/>
  <c r="K511" i="2"/>
  <c r="K543" i="2"/>
  <c r="K27" i="2"/>
  <c r="K91" i="2"/>
  <c r="K155" i="2"/>
  <c r="K219" i="2"/>
  <c r="K259" i="2"/>
  <c r="K291" i="2"/>
  <c r="K323" i="2"/>
  <c r="K351" i="2"/>
  <c r="K367" i="2"/>
  <c r="K383" i="2"/>
  <c r="K399" i="2"/>
  <c r="K415" i="2"/>
  <c r="K431" i="2"/>
  <c r="K447" i="2"/>
  <c r="K463" i="2"/>
  <c r="K482" i="2"/>
  <c r="K490" i="2"/>
  <c r="K498" i="2"/>
  <c r="K506" i="2"/>
  <c r="K514" i="2"/>
  <c r="K522" i="2"/>
  <c r="K530" i="2"/>
  <c r="K538" i="2"/>
  <c r="K546" i="2"/>
  <c r="K554" i="2"/>
  <c r="K562" i="2"/>
  <c r="K570" i="2"/>
  <c r="K43" i="2"/>
  <c r="K107" i="2"/>
  <c r="K299" i="2"/>
  <c r="K331" i="2"/>
  <c r="K355" i="2"/>
  <c r="K371" i="2"/>
  <c r="K403" i="2"/>
  <c r="K435" i="2"/>
  <c r="K467" i="2"/>
  <c r="K487" i="2"/>
  <c r="K503" i="2"/>
  <c r="K551" i="2"/>
  <c r="K559" i="2"/>
  <c r="K567" i="2"/>
  <c r="K17" i="2"/>
  <c r="C2" i="2"/>
  <c r="C1" i="2"/>
  <c r="H4" i="2" s="1"/>
  <c r="C8" i="2"/>
  <c r="C7" i="2"/>
  <c r="O11" i="2" l="1"/>
  <c r="C9" i="2"/>
  <c r="C10" i="2" s="1"/>
  <c r="C11" i="2" s="1"/>
  <c r="W9" i="2"/>
  <c r="D17" i="2"/>
  <c r="C5" i="2"/>
  <c r="J17" i="2" l="1"/>
  <c r="C12" i="2"/>
  <c r="E17" i="2"/>
  <c r="F17" i="2"/>
  <c r="C17" i="2"/>
  <c r="J21" i="2" s="1"/>
  <c r="AF2" i="2" l="1"/>
  <c r="M17" i="2"/>
  <c r="L17" i="2"/>
  <c r="D18" i="2"/>
  <c r="A17" i="2"/>
  <c r="B17" i="2" s="1"/>
  <c r="G17" i="2" s="1"/>
  <c r="H17" i="2" s="1"/>
  <c r="N17" i="2" l="1"/>
  <c r="U1" i="2"/>
  <c r="B18" i="2"/>
  <c r="E18" i="2"/>
  <c r="F18" i="2"/>
  <c r="A18" i="2"/>
  <c r="D19" i="2"/>
  <c r="C18" i="2"/>
  <c r="I17" i="2" l="1"/>
  <c r="P17" i="2" s="1"/>
  <c r="G18" i="2"/>
  <c r="H18" i="2" s="1"/>
  <c r="J22" i="2"/>
  <c r="L18" i="2"/>
  <c r="M18" i="2"/>
  <c r="M18" i="4"/>
  <c r="F19" i="2"/>
  <c r="D20" i="2"/>
  <c r="C19" i="2"/>
  <c r="A19" i="2"/>
  <c r="B19" i="2"/>
  <c r="E19" i="2"/>
  <c r="N18" i="2" l="1"/>
  <c r="I18" i="2"/>
  <c r="G19" i="2"/>
  <c r="H19" i="2" s="1"/>
  <c r="J23" i="2"/>
  <c r="L19" i="2"/>
  <c r="M19" i="2"/>
  <c r="O18" i="2"/>
  <c r="E20" i="2"/>
  <c r="D21" i="2"/>
  <c r="F20" i="2"/>
  <c r="C20" i="2"/>
  <c r="A20" i="2"/>
  <c r="B20" i="2"/>
  <c r="P18" i="2" l="1"/>
  <c r="O19" i="2" s="1"/>
  <c r="N19" i="2"/>
  <c r="I19" i="2"/>
  <c r="G20" i="2"/>
  <c r="H20" i="2" s="1"/>
  <c r="J24" i="2"/>
  <c r="L20" i="2"/>
  <c r="M20" i="2"/>
  <c r="F21" i="2"/>
  <c r="E21" i="2"/>
  <c r="D22" i="2"/>
  <c r="C21" i="2"/>
  <c r="A21" i="2"/>
  <c r="B21" i="2"/>
  <c r="P19" i="2" l="1"/>
  <c r="O20" i="2" s="1"/>
  <c r="N20" i="2"/>
  <c r="I20" i="2"/>
  <c r="G21" i="2"/>
  <c r="H21" i="2" s="1"/>
  <c r="J25" i="2"/>
  <c r="L21" i="2"/>
  <c r="M21" i="2"/>
  <c r="D23" i="2"/>
  <c r="E22" i="2"/>
  <c r="C22" i="2"/>
  <c r="F22" i="2"/>
  <c r="A22" i="2"/>
  <c r="B22" i="2"/>
  <c r="P20" i="2" l="1"/>
  <c r="O21" i="2" s="1"/>
  <c r="N21" i="2"/>
  <c r="I21" i="2"/>
  <c r="G22" i="2"/>
  <c r="H22" i="2" s="1"/>
  <c r="J26" i="2"/>
  <c r="L22" i="2"/>
  <c r="M22" i="2"/>
  <c r="D24" i="2"/>
  <c r="E23" i="2"/>
  <c r="F23" i="2"/>
  <c r="C23" i="2"/>
  <c r="A23" i="2"/>
  <c r="B23" i="2"/>
  <c r="P21" i="2" l="1"/>
  <c r="O22" i="2" s="1"/>
  <c r="N22" i="2"/>
  <c r="I22" i="2"/>
  <c r="G23" i="2"/>
  <c r="H23" i="2" s="1"/>
  <c r="J27" i="2"/>
  <c r="E24" i="2"/>
  <c r="L23" i="2"/>
  <c r="M23" i="2"/>
  <c r="D25" i="2"/>
  <c r="F24" i="2"/>
  <c r="B24" i="2"/>
  <c r="A24" i="2"/>
  <c r="C24" i="2"/>
  <c r="P22" i="2" l="1"/>
  <c r="O23" i="2" s="1"/>
  <c r="N23" i="2"/>
  <c r="I23" i="2"/>
  <c r="G24" i="2"/>
  <c r="H24" i="2" s="1"/>
  <c r="J28" i="2"/>
  <c r="F25" i="2"/>
  <c r="L24" i="2"/>
  <c r="M24" i="2"/>
  <c r="D26" i="2"/>
  <c r="E25" i="2"/>
  <c r="A25" i="2"/>
  <c r="B25" i="2"/>
  <c r="C25" i="2"/>
  <c r="P23" i="2" l="1"/>
  <c r="O24" i="2" s="1"/>
  <c r="M25" i="2"/>
  <c r="N24" i="2"/>
  <c r="L25" i="2"/>
  <c r="I24" i="2"/>
  <c r="G25" i="2"/>
  <c r="H25" i="2" s="1"/>
  <c r="J29" i="2"/>
  <c r="F26" i="2"/>
  <c r="D27" i="2"/>
  <c r="C26" i="2"/>
  <c r="E26" i="2"/>
  <c r="A26" i="2"/>
  <c r="B26" i="2"/>
  <c r="N25" i="2" l="1"/>
  <c r="P24" i="2"/>
  <c r="O25" i="2" s="1"/>
  <c r="M26" i="2"/>
  <c r="L26" i="2"/>
  <c r="I25" i="2"/>
  <c r="G26" i="2"/>
  <c r="H26" i="2" s="1"/>
  <c r="J30" i="2"/>
  <c r="F27" i="2"/>
  <c r="A27" i="2"/>
  <c r="D28" i="2"/>
  <c r="C27" i="2"/>
  <c r="E27" i="2"/>
  <c r="B27" i="2"/>
  <c r="P25" i="2" l="1"/>
  <c r="O26" i="2" s="1"/>
  <c r="N26" i="2"/>
  <c r="M27" i="2"/>
  <c r="L27" i="2"/>
  <c r="I26" i="2"/>
  <c r="G27" i="2"/>
  <c r="H27" i="2" s="1"/>
  <c r="J31" i="2"/>
  <c r="B28" i="2"/>
  <c r="A28" i="2"/>
  <c r="F28" i="2"/>
  <c r="C28" i="2"/>
  <c r="D29" i="2"/>
  <c r="E28" i="2"/>
  <c r="P26" i="2" l="1"/>
  <c r="O27" i="2" s="1"/>
  <c r="N27" i="2"/>
  <c r="I27" i="2"/>
  <c r="G28" i="2"/>
  <c r="H28" i="2" s="1"/>
  <c r="J32" i="2"/>
  <c r="L28" i="2"/>
  <c r="M28" i="2"/>
  <c r="C29" i="2"/>
  <c r="E29" i="2"/>
  <c r="F29" i="2"/>
  <c r="B29" i="2"/>
  <c r="D30" i="2"/>
  <c r="A29" i="2"/>
  <c r="P27" i="2" l="1"/>
  <c r="O28" i="2" s="1"/>
  <c r="N28" i="2"/>
  <c r="I28" i="2"/>
  <c r="G29" i="2"/>
  <c r="H29" i="2" s="1"/>
  <c r="F30" i="2"/>
  <c r="J33" i="2"/>
  <c r="L29" i="2"/>
  <c r="M29" i="2"/>
  <c r="C30" i="2"/>
  <c r="A30" i="2"/>
  <c r="D31" i="2"/>
  <c r="E30" i="2"/>
  <c r="B30" i="2"/>
  <c r="P28" i="2" l="1"/>
  <c r="O29" i="2" s="1"/>
  <c r="L30" i="2"/>
  <c r="M30" i="2"/>
  <c r="N29" i="2"/>
  <c r="I29" i="2"/>
  <c r="G30" i="2"/>
  <c r="H30" i="2" s="1"/>
  <c r="E31" i="2"/>
  <c r="J34" i="2"/>
  <c r="B31" i="2"/>
  <c r="C31" i="2"/>
  <c r="F31" i="2"/>
  <c r="A31" i="2"/>
  <c r="D32" i="2"/>
  <c r="P29" i="2" l="1"/>
  <c r="O30" i="2" s="1"/>
  <c r="N30" i="2"/>
  <c r="I30" i="2"/>
  <c r="G31" i="2"/>
  <c r="H31" i="2" s="1"/>
  <c r="J35" i="2"/>
  <c r="D33" i="2"/>
  <c r="F33" i="2" s="1"/>
  <c r="L31" i="2"/>
  <c r="M31" i="2"/>
  <c r="A32" i="2"/>
  <c r="B32" i="2"/>
  <c r="C32" i="2"/>
  <c r="E32" i="2"/>
  <c r="F32" i="2"/>
  <c r="P30" i="2" l="1"/>
  <c r="O31" i="2" s="1"/>
  <c r="N31" i="2"/>
  <c r="I31" i="2"/>
  <c r="G32" i="2"/>
  <c r="H32" i="2" s="1"/>
  <c r="D34" i="2"/>
  <c r="F34" i="2" s="1"/>
  <c r="E33" i="2"/>
  <c r="J36" i="2"/>
  <c r="L33" i="2"/>
  <c r="M33" i="2"/>
  <c r="L32" i="2"/>
  <c r="M32" i="2"/>
  <c r="A33" i="2"/>
  <c r="C33" i="2"/>
  <c r="B33" i="2"/>
  <c r="P31" i="2" l="1"/>
  <c r="O32" i="2" s="1"/>
  <c r="N32" i="2"/>
  <c r="N33" i="2"/>
  <c r="I32" i="2"/>
  <c r="G33" i="2"/>
  <c r="E34" i="2"/>
  <c r="D35" i="2"/>
  <c r="D36" i="2" s="1"/>
  <c r="A34" i="2"/>
  <c r="L34" i="2"/>
  <c r="M34" i="2"/>
  <c r="C34" i="2"/>
  <c r="J37" i="2"/>
  <c r="B34" i="2"/>
  <c r="G34" i="2" s="1"/>
  <c r="H34" i="2" s="1"/>
  <c r="H33" i="2" l="1"/>
  <c r="I33" i="2" s="1"/>
  <c r="P32" i="2"/>
  <c r="O33" i="2" s="1"/>
  <c r="I34" i="2"/>
  <c r="N34" i="2"/>
  <c r="A35" i="2"/>
  <c r="E35" i="2"/>
  <c r="F35" i="2"/>
  <c r="J38" i="2"/>
  <c r="C35" i="2"/>
  <c r="B35" i="2"/>
  <c r="F36" i="2"/>
  <c r="E36" i="2"/>
  <c r="D37" i="2"/>
  <c r="P33" i="2" l="1"/>
  <c r="O34" i="2" s="1"/>
  <c r="P34" i="2" s="1"/>
  <c r="M35" i="2"/>
  <c r="L35" i="2"/>
  <c r="G35" i="2"/>
  <c r="H35" i="2" s="1"/>
  <c r="A36" i="2"/>
  <c r="A37" i="2" s="1"/>
  <c r="J39" i="2"/>
  <c r="L36" i="2"/>
  <c r="M36" i="2"/>
  <c r="C36" i="2"/>
  <c r="B36" i="2"/>
  <c r="B37" i="2" s="1"/>
  <c r="F37" i="2"/>
  <c r="E37" i="2"/>
  <c r="D38" i="2"/>
  <c r="N35" i="2" l="1"/>
  <c r="N36" i="2"/>
  <c r="I35" i="2"/>
  <c r="G37" i="2"/>
  <c r="H37" i="2" s="1"/>
  <c r="G36" i="2"/>
  <c r="H36" i="2" s="1"/>
  <c r="J40" i="2"/>
  <c r="L37" i="2"/>
  <c r="M37" i="2"/>
  <c r="O35" i="2"/>
  <c r="C37" i="2"/>
  <c r="F38" i="2"/>
  <c r="E38" i="2"/>
  <c r="A38" i="2"/>
  <c r="B38" i="2"/>
  <c r="D39" i="2"/>
  <c r="P35" i="2" l="1"/>
  <c r="O36" i="2" s="1"/>
  <c r="N37" i="2"/>
  <c r="I37" i="2"/>
  <c r="I36" i="2"/>
  <c r="G38" i="2"/>
  <c r="H38" i="2" s="1"/>
  <c r="J41" i="2"/>
  <c r="L38" i="2"/>
  <c r="M38" i="2"/>
  <c r="C38" i="2"/>
  <c r="F39" i="2"/>
  <c r="E39" i="2"/>
  <c r="B39" i="2"/>
  <c r="A39" i="2"/>
  <c r="D40" i="2"/>
  <c r="P36" i="2" l="1"/>
  <c r="O37" i="2" s="1"/>
  <c r="P37" i="2" s="1"/>
  <c r="N38" i="2"/>
  <c r="I38" i="2"/>
  <c r="G39" i="2"/>
  <c r="H39" i="2" s="1"/>
  <c r="J42" i="2"/>
  <c r="L39" i="2"/>
  <c r="M39" i="2"/>
  <c r="C39" i="2"/>
  <c r="F40" i="2"/>
  <c r="E40" i="2"/>
  <c r="B40" i="2"/>
  <c r="A40" i="2"/>
  <c r="D41" i="2"/>
  <c r="N39" i="2" l="1"/>
  <c r="I39" i="2"/>
  <c r="G40" i="2"/>
  <c r="H40" i="2" s="1"/>
  <c r="O38" i="2"/>
  <c r="P38" i="2" s="1"/>
  <c r="J43" i="2"/>
  <c r="L40" i="2"/>
  <c r="M40" i="2"/>
  <c r="C40" i="2"/>
  <c r="F41" i="2"/>
  <c r="E41" i="2"/>
  <c r="B41" i="2"/>
  <c r="A41" i="2"/>
  <c r="D42" i="2"/>
  <c r="N40" i="2" l="1"/>
  <c r="I40" i="2"/>
  <c r="G41" i="2"/>
  <c r="H41" i="2" s="1"/>
  <c r="O39" i="2"/>
  <c r="P39" i="2" s="1"/>
  <c r="J44" i="2"/>
  <c r="L41" i="2"/>
  <c r="M41" i="2"/>
  <c r="C41" i="2"/>
  <c r="F42" i="2"/>
  <c r="E42" i="2"/>
  <c r="A42" i="2"/>
  <c r="B42" i="2"/>
  <c r="D43" i="2"/>
  <c r="N41" i="2" l="1"/>
  <c r="I41" i="2"/>
  <c r="G42" i="2"/>
  <c r="H42" i="2" s="1"/>
  <c r="O40" i="2"/>
  <c r="P40" i="2" s="1"/>
  <c r="J45" i="2"/>
  <c r="L42" i="2"/>
  <c r="M42" i="2"/>
  <c r="C42" i="2"/>
  <c r="F43" i="2"/>
  <c r="E43" i="2"/>
  <c r="B43" i="2"/>
  <c r="A43" i="2"/>
  <c r="D44" i="2"/>
  <c r="N42" i="2" l="1"/>
  <c r="I42" i="2"/>
  <c r="G43" i="2"/>
  <c r="H43" i="2" s="1"/>
  <c r="O41" i="2"/>
  <c r="P41" i="2" s="1"/>
  <c r="J46" i="2"/>
  <c r="L43" i="2"/>
  <c r="M43" i="2"/>
  <c r="C43" i="2"/>
  <c r="F44" i="2"/>
  <c r="E44" i="2"/>
  <c r="B44" i="2"/>
  <c r="A44" i="2"/>
  <c r="D45" i="2"/>
  <c r="N43" i="2" l="1"/>
  <c r="I43" i="2"/>
  <c r="G44" i="2"/>
  <c r="H44" i="2" s="1"/>
  <c r="J47" i="2"/>
  <c r="L44" i="2"/>
  <c r="M44" i="2"/>
  <c r="C44" i="2"/>
  <c r="O42" i="2"/>
  <c r="P42" i="2" s="1"/>
  <c r="F45" i="2"/>
  <c r="E45" i="2"/>
  <c r="B45" i="2"/>
  <c r="A45" i="2"/>
  <c r="D46" i="2"/>
  <c r="N44" i="2" l="1"/>
  <c r="I44" i="2"/>
  <c r="G45" i="2"/>
  <c r="H45" i="2" s="1"/>
  <c r="J48" i="2"/>
  <c r="L45" i="2"/>
  <c r="M45" i="2"/>
  <c r="C45" i="2"/>
  <c r="O43" i="2"/>
  <c r="P43" i="2" s="1"/>
  <c r="F46" i="2"/>
  <c r="E46" i="2"/>
  <c r="A46" i="2"/>
  <c r="B46" i="2"/>
  <c r="D47" i="2"/>
  <c r="N45" i="2" l="1"/>
  <c r="I45" i="2"/>
  <c r="G46" i="2"/>
  <c r="H46" i="2" s="1"/>
  <c r="J49" i="2"/>
  <c r="L46" i="2"/>
  <c r="M46" i="2"/>
  <c r="C46" i="2"/>
  <c r="O44" i="2"/>
  <c r="P44" i="2" s="1"/>
  <c r="F47" i="2"/>
  <c r="E47" i="2"/>
  <c r="B47" i="2"/>
  <c r="A47" i="2"/>
  <c r="D48" i="2"/>
  <c r="N46" i="2" l="1"/>
  <c r="I46" i="2"/>
  <c r="G47" i="2"/>
  <c r="H47" i="2" s="1"/>
  <c r="J50" i="2"/>
  <c r="L47" i="2"/>
  <c r="M47" i="2"/>
  <c r="C47" i="2"/>
  <c r="O45" i="2"/>
  <c r="P45" i="2" s="1"/>
  <c r="F48" i="2"/>
  <c r="E48" i="2"/>
  <c r="B48" i="2"/>
  <c r="A48" i="2"/>
  <c r="D49" i="2"/>
  <c r="N47" i="2" l="1"/>
  <c r="I47" i="2"/>
  <c r="G48" i="2"/>
  <c r="H48" i="2" s="1"/>
  <c r="J51" i="2"/>
  <c r="L48" i="2"/>
  <c r="M48" i="2"/>
  <c r="C48" i="2"/>
  <c r="O46" i="2"/>
  <c r="P46" i="2" s="1"/>
  <c r="F49" i="2"/>
  <c r="E49" i="2"/>
  <c r="B49" i="2"/>
  <c r="A49" i="2"/>
  <c r="D50" i="2"/>
  <c r="N48" i="2" l="1"/>
  <c r="I48" i="2"/>
  <c r="G49" i="2"/>
  <c r="H49" i="2" s="1"/>
  <c r="J52" i="2"/>
  <c r="L49" i="2"/>
  <c r="M49" i="2"/>
  <c r="C49" i="2"/>
  <c r="O47" i="2"/>
  <c r="P47" i="2" s="1"/>
  <c r="F50" i="2"/>
  <c r="E50" i="2"/>
  <c r="A50" i="2"/>
  <c r="B50" i="2"/>
  <c r="D51" i="2"/>
  <c r="N49" i="2" l="1"/>
  <c r="I49" i="2"/>
  <c r="G50" i="2"/>
  <c r="H50" i="2" s="1"/>
  <c r="J53" i="2"/>
  <c r="L50" i="2"/>
  <c r="M50" i="2"/>
  <c r="C50" i="2"/>
  <c r="O48" i="2"/>
  <c r="P48" i="2" s="1"/>
  <c r="F51" i="2"/>
  <c r="E51" i="2"/>
  <c r="B51" i="2"/>
  <c r="A51" i="2"/>
  <c r="D52" i="2"/>
  <c r="N50" i="2" l="1"/>
  <c r="I50" i="2"/>
  <c r="G51" i="2"/>
  <c r="H51" i="2" s="1"/>
  <c r="J54" i="2"/>
  <c r="L51" i="2"/>
  <c r="M51" i="2"/>
  <c r="C51" i="2"/>
  <c r="O49" i="2"/>
  <c r="P49" i="2" s="1"/>
  <c r="F52" i="2"/>
  <c r="E52" i="2"/>
  <c r="B52" i="2"/>
  <c r="A52" i="2"/>
  <c r="D53" i="2"/>
  <c r="N51" i="2" l="1"/>
  <c r="I51" i="2"/>
  <c r="G52" i="2"/>
  <c r="H52" i="2" s="1"/>
  <c r="J55" i="2"/>
  <c r="L52" i="2"/>
  <c r="M52" i="2"/>
  <c r="C52" i="2"/>
  <c r="O50" i="2"/>
  <c r="P50" i="2" s="1"/>
  <c r="F53" i="2"/>
  <c r="E53" i="2"/>
  <c r="B53" i="2"/>
  <c r="A53" i="2"/>
  <c r="D54" i="2"/>
  <c r="N52" i="2" l="1"/>
  <c r="I52" i="2"/>
  <c r="G53" i="2"/>
  <c r="H53" i="2" s="1"/>
  <c r="J56" i="2"/>
  <c r="L53" i="2"/>
  <c r="M53" i="2"/>
  <c r="C53" i="2"/>
  <c r="O51" i="2"/>
  <c r="P51" i="2" s="1"/>
  <c r="F54" i="2"/>
  <c r="E54" i="2"/>
  <c r="A54" i="2"/>
  <c r="B54" i="2"/>
  <c r="D55" i="2"/>
  <c r="N53" i="2" l="1"/>
  <c r="I53" i="2"/>
  <c r="G54" i="2"/>
  <c r="H54" i="2" s="1"/>
  <c r="J57" i="2"/>
  <c r="L54" i="2"/>
  <c r="M54" i="2"/>
  <c r="C54" i="2"/>
  <c r="O52" i="2"/>
  <c r="P52" i="2" s="1"/>
  <c r="F55" i="2"/>
  <c r="E55" i="2"/>
  <c r="B55" i="2"/>
  <c r="A55" i="2"/>
  <c r="D56" i="2"/>
  <c r="N54" i="2" l="1"/>
  <c r="I54" i="2"/>
  <c r="G55" i="2"/>
  <c r="H55" i="2" s="1"/>
  <c r="J58" i="2"/>
  <c r="L55" i="2"/>
  <c r="M55" i="2"/>
  <c r="C55" i="2"/>
  <c r="O53" i="2"/>
  <c r="P53" i="2" s="1"/>
  <c r="F56" i="2"/>
  <c r="E56" i="2"/>
  <c r="B56" i="2"/>
  <c r="A56" i="2"/>
  <c r="D57" i="2"/>
  <c r="N55" i="2" l="1"/>
  <c r="I55" i="2"/>
  <c r="G56" i="2"/>
  <c r="H56" i="2" s="1"/>
  <c r="J59" i="2"/>
  <c r="L56" i="2"/>
  <c r="M56" i="2"/>
  <c r="C56" i="2"/>
  <c r="O54" i="2"/>
  <c r="P54" i="2" s="1"/>
  <c r="F57" i="2"/>
  <c r="E57" i="2"/>
  <c r="B57" i="2"/>
  <c r="A57" i="2"/>
  <c r="D58" i="2"/>
  <c r="N56" i="2" l="1"/>
  <c r="I56" i="2"/>
  <c r="G57" i="2"/>
  <c r="H57" i="2" s="1"/>
  <c r="J60" i="2"/>
  <c r="L57" i="2"/>
  <c r="M57" i="2"/>
  <c r="C57" i="2"/>
  <c r="O55" i="2"/>
  <c r="P55" i="2" s="1"/>
  <c r="F58" i="2"/>
  <c r="E58" i="2"/>
  <c r="A58" i="2"/>
  <c r="B58" i="2"/>
  <c r="D59" i="2"/>
  <c r="N57" i="2" l="1"/>
  <c r="I57" i="2"/>
  <c r="G58" i="2"/>
  <c r="H58" i="2" s="1"/>
  <c r="J61" i="2"/>
  <c r="L58" i="2"/>
  <c r="M58" i="2"/>
  <c r="C58" i="2"/>
  <c r="O56" i="2"/>
  <c r="P56" i="2" s="1"/>
  <c r="F59" i="2"/>
  <c r="E59" i="2"/>
  <c r="B59" i="2"/>
  <c r="A59" i="2"/>
  <c r="D60" i="2"/>
  <c r="N58" i="2" l="1"/>
  <c r="I58" i="2"/>
  <c r="G59" i="2"/>
  <c r="H59" i="2" s="1"/>
  <c r="J62" i="2"/>
  <c r="L59" i="2"/>
  <c r="M59" i="2"/>
  <c r="C59" i="2"/>
  <c r="O57" i="2"/>
  <c r="P57" i="2" s="1"/>
  <c r="F60" i="2"/>
  <c r="E60" i="2"/>
  <c r="B60" i="2"/>
  <c r="A60" i="2"/>
  <c r="D61" i="2"/>
  <c r="N59" i="2" l="1"/>
  <c r="I59" i="2"/>
  <c r="G60" i="2"/>
  <c r="H60" i="2" s="1"/>
  <c r="J63" i="2"/>
  <c r="L60" i="2"/>
  <c r="M60" i="2"/>
  <c r="C60" i="2"/>
  <c r="O58" i="2"/>
  <c r="P58" i="2" s="1"/>
  <c r="F61" i="2"/>
  <c r="E61" i="2"/>
  <c r="B61" i="2"/>
  <c r="A61" i="2"/>
  <c r="D62" i="2"/>
  <c r="N60" i="2" l="1"/>
  <c r="I60" i="2"/>
  <c r="G61" i="2"/>
  <c r="H61" i="2" s="1"/>
  <c r="J64" i="2"/>
  <c r="L61" i="2"/>
  <c r="M61" i="2"/>
  <c r="C61" i="2"/>
  <c r="O59" i="2"/>
  <c r="P59" i="2" s="1"/>
  <c r="F62" i="2"/>
  <c r="E62" i="2"/>
  <c r="A62" i="2"/>
  <c r="B62" i="2"/>
  <c r="D63" i="2"/>
  <c r="N61" i="2" l="1"/>
  <c r="I61" i="2"/>
  <c r="G62" i="2"/>
  <c r="H62" i="2" s="1"/>
  <c r="J65" i="2"/>
  <c r="L62" i="2"/>
  <c r="M62" i="2"/>
  <c r="C62" i="2"/>
  <c r="O60" i="2"/>
  <c r="P60" i="2" s="1"/>
  <c r="F63" i="2"/>
  <c r="E63" i="2"/>
  <c r="B63" i="2"/>
  <c r="A63" i="2"/>
  <c r="D64" i="2"/>
  <c r="N62" i="2" l="1"/>
  <c r="I62" i="2"/>
  <c r="G63" i="2"/>
  <c r="H63" i="2" s="1"/>
  <c r="J66" i="2"/>
  <c r="L63" i="2"/>
  <c r="M63" i="2"/>
  <c r="C63" i="2"/>
  <c r="O61" i="2"/>
  <c r="P61" i="2" s="1"/>
  <c r="F64" i="2"/>
  <c r="E64" i="2"/>
  <c r="B64" i="2"/>
  <c r="A64" i="2"/>
  <c r="D65" i="2"/>
  <c r="N63" i="2" l="1"/>
  <c r="I63" i="2"/>
  <c r="G64" i="2"/>
  <c r="H64" i="2" s="1"/>
  <c r="J67" i="2"/>
  <c r="L64" i="2"/>
  <c r="M64" i="2"/>
  <c r="C64" i="2"/>
  <c r="O62" i="2"/>
  <c r="P62" i="2" s="1"/>
  <c r="F65" i="2"/>
  <c r="E65" i="2"/>
  <c r="B65" i="2"/>
  <c r="A65" i="2"/>
  <c r="D66" i="2"/>
  <c r="N64" i="2" l="1"/>
  <c r="I64" i="2"/>
  <c r="G65" i="2"/>
  <c r="H65" i="2" s="1"/>
  <c r="J68" i="2"/>
  <c r="L65" i="2"/>
  <c r="M65" i="2"/>
  <c r="C65" i="2"/>
  <c r="O63" i="2"/>
  <c r="P63" i="2" s="1"/>
  <c r="F66" i="2"/>
  <c r="E66" i="2"/>
  <c r="A66" i="2"/>
  <c r="B66" i="2"/>
  <c r="D67" i="2"/>
  <c r="N65" i="2" l="1"/>
  <c r="I65" i="2"/>
  <c r="G66" i="2"/>
  <c r="H66" i="2" s="1"/>
  <c r="J69" i="2"/>
  <c r="L66" i="2"/>
  <c r="M66" i="2"/>
  <c r="C66" i="2"/>
  <c r="O64" i="2"/>
  <c r="P64" i="2" s="1"/>
  <c r="F67" i="2"/>
  <c r="E67" i="2"/>
  <c r="B67" i="2"/>
  <c r="A67" i="2"/>
  <c r="D68" i="2"/>
  <c r="N66" i="2" l="1"/>
  <c r="I66" i="2"/>
  <c r="G67" i="2"/>
  <c r="H67" i="2" s="1"/>
  <c r="J70" i="2"/>
  <c r="L67" i="2"/>
  <c r="M67" i="2"/>
  <c r="C67" i="2"/>
  <c r="O65" i="2"/>
  <c r="P65" i="2" s="1"/>
  <c r="F68" i="2"/>
  <c r="E68" i="2"/>
  <c r="B68" i="2"/>
  <c r="A68" i="2"/>
  <c r="D69" i="2"/>
  <c r="N67" i="2" l="1"/>
  <c r="I67" i="2"/>
  <c r="G68" i="2"/>
  <c r="H68" i="2" s="1"/>
  <c r="J71" i="2"/>
  <c r="L68" i="2"/>
  <c r="M68" i="2"/>
  <c r="C68" i="2"/>
  <c r="O66" i="2"/>
  <c r="P66" i="2" s="1"/>
  <c r="F69" i="2"/>
  <c r="E69" i="2"/>
  <c r="B69" i="2"/>
  <c r="A69" i="2"/>
  <c r="D70" i="2"/>
  <c r="N68" i="2" l="1"/>
  <c r="I68" i="2"/>
  <c r="G69" i="2"/>
  <c r="H69" i="2" s="1"/>
  <c r="J72" i="2"/>
  <c r="L69" i="2"/>
  <c r="M69" i="2"/>
  <c r="C69" i="2"/>
  <c r="O67" i="2"/>
  <c r="P67" i="2" s="1"/>
  <c r="F70" i="2"/>
  <c r="E70" i="2"/>
  <c r="A70" i="2"/>
  <c r="B70" i="2"/>
  <c r="D71" i="2"/>
  <c r="N69" i="2" l="1"/>
  <c r="I69" i="2"/>
  <c r="G70" i="2"/>
  <c r="H70" i="2" s="1"/>
  <c r="J73" i="2"/>
  <c r="L70" i="2"/>
  <c r="M70" i="2"/>
  <c r="C70" i="2"/>
  <c r="O68" i="2"/>
  <c r="P68" i="2" s="1"/>
  <c r="F71" i="2"/>
  <c r="E71" i="2"/>
  <c r="B71" i="2"/>
  <c r="A71" i="2"/>
  <c r="D72" i="2"/>
  <c r="N70" i="2" l="1"/>
  <c r="I70" i="2"/>
  <c r="G71" i="2"/>
  <c r="H71" i="2" s="1"/>
  <c r="J74" i="2"/>
  <c r="L71" i="2"/>
  <c r="M71" i="2"/>
  <c r="C71" i="2"/>
  <c r="O69" i="2"/>
  <c r="P69" i="2" s="1"/>
  <c r="F72" i="2"/>
  <c r="E72" i="2"/>
  <c r="B72" i="2"/>
  <c r="A72" i="2"/>
  <c r="D73" i="2"/>
  <c r="N71" i="2" l="1"/>
  <c r="I71" i="2"/>
  <c r="G72" i="2"/>
  <c r="H72" i="2" s="1"/>
  <c r="J75" i="2"/>
  <c r="L72" i="2"/>
  <c r="M72" i="2"/>
  <c r="C72" i="2"/>
  <c r="O70" i="2"/>
  <c r="P70" i="2" s="1"/>
  <c r="F73" i="2"/>
  <c r="E73" i="2"/>
  <c r="B73" i="2"/>
  <c r="A73" i="2"/>
  <c r="D74" i="2"/>
  <c r="N72" i="2" l="1"/>
  <c r="I72" i="2"/>
  <c r="G73" i="2"/>
  <c r="H73" i="2" s="1"/>
  <c r="J76" i="2"/>
  <c r="L73" i="2"/>
  <c r="M73" i="2"/>
  <c r="C73" i="2"/>
  <c r="O71" i="2"/>
  <c r="P71" i="2" s="1"/>
  <c r="F74" i="2"/>
  <c r="E74" i="2"/>
  <c r="A74" i="2"/>
  <c r="B74" i="2"/>
  <c r="D75" i="2"/>
  <c r="N73" i="2" l="1"/>
  <c r="I73" i="2"/>
  <c r="G74" i="2"/>
  <c r="H74" i="2" s="1"/>
  <c r="J77" i="2"/>
  <c r="L74" i="2"/>
  <c r="M74" i="2"/>
  <c r="C74" i="2"/>
  <c r="O72" i="2"/>
  <c r="P72" i="2" s="1"/>
  <c r="F75" i="2"/>
  <c r="E75" i="2"/>
  <c r="B75" i="2"/>
  <c r="A75" i="2"/>
  <c r="D76" i="2"/>
  <c r="N74" i="2" l="1"/>
  <c r="I74" i="2"/>
  <c r="G75" i="2"/>
  <c r="H75" i="2" s="1"/>
  <c r="J78" i="2"/>
  <c r="L75" i="2"/>
  <c r="M75" i="2"/>
  <c r="C75" i="2"/>
  <c r="O73" i="2"/>
  <c r="P73" i="2" s="1"/>
  <c r="F76" i="2"/>
  <c r="E76" i="2"/>
  <c r="B76" i="2"/>
  <c r="A76" i="2"/>
  <c r="D77" i="2"/>
  <c r="N75" i="2" l="1"/>
  <c r="I75" i="2"/>
  <c r="G76" i="2"/>
  <c r="H76" i="2" s="1"/>
  <c r="J79" i="2"/>
  <c r="L76" i="2"/>
  <c r="M76" i="2"/>
  <c r="C76" i="2"/>
  <c r="O74" i="2"/>
  <c r="P74" i="2" s="1"/>
  <c r="F77" i="2"/>
  <c r="E77" i="2"/>
  <c r="B77" i="2"/>
  <c r="A77" i="2"/>
  <c r="D78" i="2"/>
  <c r="N76" i="2" l="1"/>
  <c r="I76" i="2"/>
  <c r="G77" i="2"/>
  <c r="H77" i="2" s="1"/>
  <c r="J80" i="2"/>
  <c r="L77" i="2"/>
  <c r="M77" i="2"/>
  <c r="C77" i="2"/>
  <c r="O75" i="2"/>
  <c r="P75" i="2" s="1"/>
  <c r="F78" i="2"/>
  <c r="E78" i="2"/>
  <c r="A78" i="2"/>
  <c r="B78" i="2"/>
  <c r="D79" i="2"/>
  <c r="N77" i="2" l="1"/>
  <c r="I77" i="2"/>
  <c r="G78" i="2"/>
  <c r="H78" i="2" s="1"/>
  <c r="J81" i="2"/>
  <c r="L78" i="2"/>
  <c r="M78" i="2"/>
  <c r="C78" i="2"/>
  <c r="O76" i="2"/>
  <c r="P76" i="2" s="1"/>
  <c r="F79" i="2"/>
  <c r="E79" i="2"/>
  <c r="B79" i="2"/>
  <c r="A79" i="2"/>
  <c r="D80" i="2"/>
  <c r="N78" i="2" l="1"/>
  <c r="I78" i="2"/>
  <c r="G79" i="2"/>
  <c r="H79" i="2" s="1"/>
  <c r="J82" i="2"/>
  <c r="L79" i="2"/>
  <c r="M79" i="2"/>
  <c r="C79" i="2"/>
  <c r="O77" i="2"/>
  <c r="P77" i="2" s="1"/>
  <c r="F80" i="2"/>
  <c r="E80" i="2"/>
  <c r="B80" i="2"/>
  <c r="A80" i="2"/>
  <c r="D81" i="2"/>
  <c r="N79" i="2" l="1"/>
  <c r="I79" i="2"/>
  <c r="G80" i="2"/>
  <c r="H80" i="2" s="1"/>
  <c r="J83" i="2"/>
  <c r="L80" i="2"/>
  <c r="M80" i="2"/>
  <c r="C80" i="2"/>
  <c r="O78" i="2"/>
  <c r="P78" i="2" s="1"/>
  <c r="F81" i="2"/>
  <c r="E81" i="2"/>
  <c r="B81" i="2"/>
  <c r="A81" i="2"/>
  <c r="D82" i="2"/>
  <c r="N80" i="2" l="1"/>
  <c r="I80" i="2"/>
  <c r="G81" i="2"/>
  <c r="H81" i="2" s="1"/>
  <c r="J84" i="2"/>
  <c r="L81" i="2"/>
  <c r="M81" i="2"/>
  <c r="C81" i="2"/>
  <c r="O79" i="2"/>
  <c r="P79" i="2" s="1"/>
  <c r="F82" i="2"/>
  <c r="E82" i="2"/>
  <c r="A82" i="2"/>
  <c r="B82" i="2"/>
  <c r="D83" i="2"/>
  <c r="N81" i="2" l="1"/>
  <c r="I81" i="2"/>
  <c r="G82" i="2"/>
  <c r="H82" i="2" s="1"/>
  <c r="J85" i="2"/>
  <c r="L82" i="2"/>
  <c r="M82" i="2"/>
  <c r="C82" i="2"/>
  <c r="O80" i="2"/>
  <c r="P80" i="2" s="1"/>
  <c r="F83" i="2"/>
  <c r="E83" i="2"/>
  <c r="B83" i="2"/>
  <c r="A83" i="2"/>
  <c r="D84" i="2"/>
  <c r="N82" i="2" l="1"/>
  <c r="I82" i="2"/>
  <c r="G83" i="2"/>
  <c r="H83" i="2" s="1"/>
  <c r="J86" i="2"/>
  <c r="L83" i="2"/>
  <c r="M83" i="2"/>
  <c r="C83" i="2"/>
  <c r="O81" i="2"/>
  <c r="P81" i="2" s="1"/>
  <c r="F84" i="2"/>
  <c r="E84" i="2"/>
  <c r="B84" i="2"/>
  <c r="A84" i="2"/>
  <c r="D85" i="2"/>
  <c r="N83" i="2" l="1"/>
  <c r="I83" i="2"/>
  <c r="G84" i="2"/>
  <c r="H84" i="2" s="1"/>
  <c r="J87" i="2"/>
  <c r="L84" i="2"/>
  <c r="M84" i="2"/>
  <c r="C84" i="2"/>
  <c r="O82" i="2"/>
  <c r="P82" i="2" s="1"/>
  <c r="F85" i="2"/>
  <c r="E85" i="2"/>
  <c r="B85" i="2"/>
  <c r="A85" i="2"/>
  <c r="D86" i="2"/>
  <c r="N84" i="2" l="1"/>
  <c r="I84" i="2"/>
  <c r="G85" i="2"/>
  <c r="H85" i="2" s="1"/>
  <c r="J88" i="2"/>
  <c r="L85" i="2"/>
  <c r="M85" i="2"/>
  <c r="C85" i="2"/>
  <c r="O83" i="2"/>
  <c r="P83" i="2" s="1"/>
  <c r="F86" i="2"/>
  <c r="E86" i="2"/>
  <c r="A86" i="2"/>
  <c r="B86" i="2"/>
  <c r="D87" i="2"/>
  <c r="N85" i="2" l="1"/>
  <c r="I85" i="2"/>
  <c r="G86" i="2"/>
  <c r="H86" i="2" s="1"/>
  <c r="J89" i="2"/>
  <c r="L86" i="2"/>
  <c r="M86" i="2"/>
  <c r="C86" i="2"/>
  <c r="O84" i="2"/>
  <c r="P84" i="2" s="1"/>
  <c r="F87" i="2"/>
  <c r="E87" i="2"/>
  <c r="B87" i="2"/>
  <c r="A87" i="2"/>
  <c r="D88" i="2"/>
  <c r="N86" i="2" l="1"/>
  <c r="I86" i="2"/>
  <c r="G87" i="2"/>
  <c r="H87" i="2" s="1"/>
  <c r="J90" i="2"/>
  <c r="C87" i="2"/>
  <c r="L87" i="2"/>
  <c r="M87" i="2"/>
  <c r="O85" i="2"/>
  <c r="P85" i="2" s="1"/>
  <c r="F88" i="2"/>
  <c r="E88" i="2"/>
  <c r="B88" i="2"/>
  <c r="A88" i="2"/>
  <c r="D89" i="2"/>
  <c r="N87" i="2" l="1"/>
  <c r="I87" i="2"/>
  <c r="G88" i="2"/>
  <c r="H88" i="2" s="1"/>
  <c r="J91" i="2"/>
  <c r="C88" i="2"/>
  <c r="L88" i="2"/>
  <c r="M88" i="2"/>
  <c r="O86" i="2"/>
  <c r="P86" i="2" s="1"/>
  <c r="F89" i="2"/>
  <c r="E89" i="2"/>
  <c r="B89" i="2"/>
  <c r="A89" i="2"/>
  <c r="D90" i="2"/>
  <c r="N88" i="2" l="1"/>
  <c r="I88" i="2"/>
  <c r="G89" i="2"/>
  <c r="H89" i="2" s="1"/>
  <c r="J92" i="2"/>
  <c r="C89" i="2"/>
  <c r="L89" i="2"/>
  <c r="M89" i="2"/>
  <c r="O87" i="2"/>
  <c r="P87" i="2" s="1"/>
  <c r="F90" i="2"/>
  <c r="E90" i="2"/>
  <c r="A90" i="2"/>
  <c r="B90" i="2"/>
  <c r="D91" i="2"/>
  <c r="N89" i="2" l="1"/>
  <c r="I89" i="2"/>
  <c r="G90" i="2"/>
  <c r="H90" i="2" s="1"/>
  <c r="J93" i="2"/>
  <c r="C90" i="2"/>
  <c r="L90" i="2"/>
  <c r="M90" i="2"/>
  <c r="O88" i="2"/>
  <c r="P88" i="2" s="1"/>
  <c r="F91" i="2"/>
  <c r="E91" i="2"/>
  <c r="B91" i="2"/>
  <c r="A91" i="2"/>
  <c r="D92" i="2"/>
  <c r="N90" i="2" l="1"/>
  <c r="I90" i="2"/>
  <c r="G91" i="2"/>
  <c r="H91" i="2" s="1"/>
  <c r="J94" i="2"/>
  <c r="C91" i="2"/>
  <c r="L91" i="2"/>
  <c r="M91" i="2"/>
  <c r="O89" i="2"/>
  <c r="P89" i="2" s="1"/>
  <c r="F92" i="2"/>
  <c r="E92" i="2"/>
  <c r="B92" i="2"/>
  <c r="A92" i="2"/>
  <c r="D93" i="2"/>
  <c r="N91" i="2" l="1"/>
  <c r="I91" i="2"/>
  <c r="G92" i="2"/>
  <c r="H92" i="2" s="1"/>
  <c r="J95" i="2"/>
  <c r="C92" i="2"/>
  <c r="L92" i="2"/>
  <c r="M92" i="2"/>
  <c r="O90" i="2"/>
  <c r="P90" i="2" s="1"/>
  <c r="F93" i="2"/>
  <c r="E93" i="2"/>
  <c r="B93" i="2"/>
  <c r="A93" i="2"/>
  <c r="D94" i="2"/>
  <c r="N92" i="2" l="1"/>
  <c r="I92" i="2"/>
  <c r="G93" i="2"/>
  <c r="H93" i="2" s="1"/>
  <c r="J96" i="2"/>
  <c r="C93" i="2"/>
  <c r="L93" i="2"/>
  <c r="M93" i="2"/>
  <c r="O91" i="2"/>
  <c r="P91" i="2" s="1"/>
  <c r="F94" i="2"/>
  <c r="E94" i="2"/>
  <c r="A94" i="2"/>
  <c r="B94" i="2"/>
  <c r="D95" i="2"/>
  <c r="N93" i="2" l="1"/>
  <c r="I93" i="2"/>
  <c r="G94" i="2"/>
  <c r="H94" i="2" s="1"/>
  <c r="J97" i="2"/>
  <c r="C94" i="2"/>
  <c r="L94" i="2"/>
  <c r="M94" i="2"/>
  <c r="O92" i="2"/>
  <c r="P92" i="2" s="1"/>
  <c r="F95" i="2"/>
  <c r="E95" i="2"/>
  <c r="B95" i="2"/>
  <c r="A95" i="2"/>
  <c r="D96" i="2"/>
  <c r="N94" i="2" l="1"/>
  <c r="I94" i="2"/>
  <c r="G95" i="2"/>
  <c r="H95" i="2" s="1"/>
  <c r="J98" i="2"/>
  <c r="C95" i="2"/>
  <c r="L95" i="2"/>
  <c r="M95" i="2"/>
  <c r="O93" i="2"/>
  <c r="P93" i="2" s="1"/>
  <c r="F96" i="2"/>
  <c r="E96" i="2"/>
  <c r="B96" i="2"/>
  <c r="A96" i="2"/>
  <c r="D97" i="2"/>
  <c r="N95" i="2" l="1"/>
  <c r="I95" i="2"/>
  <c r="G96" i="2"/>
  <c r="H96" i="2" s="1"/>
  <c r="J99" i="2"/>
  <c r="C96" i="2"/>
  <c r="L96" i="2"/>
  <c r="M96" i="2"/>
  <c r="O94" i="2"/>
  <c r="P94" i="2" s="1"/>
  <c r="F97" i="2"/>
  <c r="E97" i="2"/>
  <c r="B97" i="2"/>
  <c r="A97" i="2"/>
  <c r="D98" i="2"/>
  <c r="N96" i="2" l="1"/>
  <c r="I96" i="2"/>
  <c r="G97" i="2"/>
  <c r="H97" i="2" s="1"/>
  <c r="J100" i="2"/>
  <c r="C97" i="2"/>
  <c r="L97" i="2"/>
  <c r="M97" i="2"/>
  <c r="O95" i="2"/>
  <c r="P95" i="2" s="1"/>
  <c r="F98" i="2"/>
  <c r="E98" i="2"/>
  <c r="A98" i="2"/>
  <c r="B98" i="2"/>
  <c r="D99" i="2"/>
  <c r="N97" i="2" l="1"/>
  <c r="I97" i="2"/>
  <c r="G98" i="2"/>
  <c r="H98" i="2" s="1"/>
  <c r="J101" i="2"/>
  <c r="C98" i="2"/>
  <c r="L98" i="2"/>
  <c r="M98" i="2"/>
  <c r="O96" i="2"/>
  <c r="P96" i="2" s="1"/>
  <c r="F99" i="2"/>
  <c r="E99" i="2"/>
  <c r="B99" i="2"/>
  <c r="A99" i="2"/>
  <c r="D100" i="2"/>
  <c r="N98" i="2" l="1"/>
  <c r="I98" i="2"/>
  <c r="G99" i="2"/>
  <c r="H99" i="2" s="1"/>
  <c r="J102" i="2"/>
  <c r="C99" i="2"/>
  <c r="L99" i="2"/>
  <c r="M99" i="2"/>
  <c r="O97" i="2"/>
  <c r="P97" i="2" s="1"/>
  <c r="F100" i="2"/>
  <c r="E100" i="2"/>
  <c r="B100" i="2"/>
  <c r="A100" i="2"/>
  <c r="D101" i="2"/>
  <c r="N99" i="2" l="1"/>
  <c r="I99" i="2"/>
  <c r="G100" i="2"/>
  <c r="H100" i="2" s="1"/>
  <c r="J103" i="2"/>
  <c r="C100" i="2"/>
  <c r="L100" i="2"/>
  <c r="M100" i="2"/>
  <c r="O98" i="2"/>
  <c r="P98" i="2" s="1"/>
  <c r="F101" i="2"/>
  <c r="E101" i="2"/>
  <c r="B101" i="2"/>
  <c r="A101" i="2"/>
  <c r="D102" i="2"/>
  <c r="N100" i="2" l="1"/>
  <c r="I100" i="2"/>
  <c r="G101" i="2"/>
  <c r="H101" i="2" s="1"/>
  <c r="J104" i="2"/>
  <c r="C101" i="2"/>
  <c r="L101" i="2"/>
  <c r="M101" i="2"/>
  <c r="O99" i="2"/>
  <c r="P99" i="2" s="1"/>
  <c r="F102" i="2"/>
  <c r="E102" i="2"/>
  <c r="A102" i="2"/>
  <c r="B102" i="2"/>
  <c r="D103" i="2"/>
  <c r="N101" i="2" l="1"/>
  <c r="I101" i="2"/>
  <c r="G102" i="2"/>
  <c r="H102" i="2" s="1"/>
  <c r="J105" i="2"/>
  <c r="C102" i="2"/>
  <c r="L102" i="2"/>
  <c r="M102" i="2"/>
  <c r="O100" i="2"/>
  <c r="P100" i="2" s="1"/>
  <c r="F103" i="2"/>
  <c r="E103" i="2"/>
  <c r="B103" i="2"/>
  <c r="A103" i="2"/>
  <c r="D104" i="2"/>
  <c r="N102" i="2" l="1"/>
  <c r="I102" i="2"/>
  <c r="G103" i="2"/>
  <c r="H103" i="2" s="1"/>
  <c r="J106" i="2"/>
  <c r="C103" i="2"/>
  <c r="L103" i="2"/>
  <c r="M103" i="2"/>
  <c r="O101" i="2"/>
  <c r="P101" i="2" s="1"/>
  <c r="F104" i="2"/>
  <c r="E104" i="2"/>
  <c r="B104" i="2"/>
  <c r="A104" i="2"/>
  <c r="D105" i="2"/>
  <c r="N103" i="2" l="1"/>
  <c r="I103" i="2"/>
  <c r="G104" i="2"/>
  <c r="H104" i="2" s="1"/>
  <c r="J107" i="2"/>
  <c r="C104" i="2"/>
  <c r="L104" i="2"/>
  <c r="M104" i="2"/>
  <c r="O102" i="2"/>
  <c r="P102" i="2" s="1"/>
  <c r="F105" i="2"/>
  <c r="E105" i="2"/>
  <c r="B105" i="2"/>
  <c r="A105" i="2"/>
  <c r="D106" i="2"/>
  <c r="N104" i="2" l="1"/>
  <c r="I104" i="2"/>
  <c r="G105" i="2"/>
  <c r="H105" i="2" s="1"/>
  <c r="J108" i="2"/>
  <c r="C105" i="2"/>
  <c r="L105" i="2"/>
  <c r="M105" i="2"/>
  <c r="O103" i="2"/>
  <c r="P103" i="2" s="1"/>
  <c r="F106" i="2"/>
  <c r="E106" i="2"/>
  <c r="A106" i="2"/>
  <c r="B106" i="2"/>
  <c r="D107" i="2"/>
  <c r="N105" i="2" l="1"/>
  <c r="I105" i="2"/>
  <c r="G106" i="2"/>
  <c r="H106" i="2" s="1"/>
  <c r="J109" i="2"/>
  <c r="C106" i="2"/>
  <c r="C107" i="2" s="1"/>
  <c r="L106" i="2"/>
  <c r="M106" i="2"/>
  <c r="O104" i="2"/>
  <c r="P104" i="2" s="1"/>
  <c r="F107" i="2"/>
  <c r="E107" i="2"/>
  <c r="B107" i="2"/>
  <c r="A107" i="2"/>
  <c r="D108" i="2"/>
  <c r="N106" i="2" l="1"/>
  <c r="I106" i="2"/>
  <c r="G107" i="2"/>
  <c r="H107" i="2" s="1"/>
  <c r="J111" i="2"/>
  <c r="J110" i="2"/>
  <c r="L107" i="2"/>
  <c r="M107" i="2"/>
  <c r="O105" i="2"/>
  <c r="P105" i="2" s="1"/>
  <c r="F108" i="2"/>
  <c r="E108" i="2"/>
  <c r="C108" i="2"/>
  <c r="B108" i="2"/>
  <c r="A108" i="2"/>
  <c r="D109" i="2"/>
  <c r="N107" i="2" l="1"/>
  <c r="I107" i="2"/>
  <c r="G108" i="2"/>
  <c r="H108" i="2" s="1"/>
  <c r="J112" i="2"/>
  <c r="L108" i="2"/>
  <c r="M108" i="2"/>
  <c r="O106" i="2"/>
  <c r="P106" i="2" s="1"/>
  <c r="F109" i="2"/>
  <c r="E109" i="2"/>
  <c r="C109" i="2"/>
  <c r="B109" i="2"/>
  <c r="A109" i="2"/>
  <c r="D110" i="2"/>
  <c r="N108" i="2" l="1"/>
  <c r="I108" i="2"/>
  <c r="G109" i="2"/>
  <c r="H109" i="2" s="1"/>
  <c r="J113" i="2"/>
  <c r="L109" i="2"/>
  <c r="M109" i="2"/>
  <c r="O107" i="2"/>
  <c r="P107" i="2" s="1"/>
  <c r="F110" i="2"/>
  <c r="E110" i="2"/>
  <c r="A110" i="2"/>
  <c r="C110" i="2"/>
  <c r="B110" i="2"/>
  <c r="D111" i="2"/>
  <c r="N109" i="2" l="1"/>
  <c r="I109" i="2"/>
  <c r="G110" i="2"/>
  <c r="H110" i="2" s="1"/>
  <c r="J114" i="2"/>
  <c r="L110" i="2"/>
  <c r="M110" i="2"/>
  <c r="O108" i="2"/>
  <c r="P108" i="2" s="1"/>
  <c r="F111" i="2"/>
  <c r="E111" i="2"/>
  <c r="B111" i="2"/>
  <c r="A111" i="2"/>
  <c r="C111" i="2"/>
  <c r="D112" i="2"/>
  <c r="N110" i="2" l="1"/>
  <c r="I110" i="2"/>
  <c r="G111" i="2"/>
  <c r="H111" i="2" s="1"/>
  <c r="J115" i="2"/>
  <c r="L111" i="2"/>
  <c r="M111" i="2"/>
  <c r="O109" i="2"/>
  <c r="P109" i="2" s="1"/>
  <c r="F112" i="2"/>
  <c r="E112" i="2"/>
  <c r="C112" i="2"/>
  <c r="B112" i="2"/>
  <c r="A112" i="2"/>
  <c r="D113" i="2"/>
  <c r="N111" i="2" l="1"/>
  <c r="I111" i="2"/>
  <c r="G112" i="2"/>
  <c r="H112" i="2" s="1"/>
  <c r="J116" i="2"/>
  <c r="L112" i="2"/>
  <c r="M112" i="2"/>
  <c r="O110" i="2"/>
  <c r="P110" i="2" s="1"/>
  <c r="F113" i="2"/>
  <c r="E113" i="2"/>
  <c r="C113" i="2"/>
  <c r="B113" i="2"/>
  <c r="A113" i="2"/>
  <c r="D114" i="2"/>
  <c r="N112" i="2" l="1"/>
  <c r="I112" i="2"/>
  <c r="G113" i="2"/>
  <c r="H113" i="2" s="1"/>
  <c r="J117" i="2"/>
  <c r="L113" i="2"/>
  <c r="M113" i="2"/>
  <c r="O111" i="2"/>
  <c r="P111" i="2" s="1"/>
  <c r="F114" i="2"/>
  <c r="E114" i="2"/>
  <c r="A114" i="2"/>
  <c r="C114" i="2"/>
  <c r="B114" i="2"/>
  <c r="D115" i="2"/>
  <c r="N113" i="2" l="1"/>
  <c r="I113" i="2"/>
  <c r="G114" i="2"/>
  <c r="H114" i="2" s="1"/>
  <c r="J118" i="2"/>
  <c r="L114" i="2"/>
  <c r="M114" i="2"/>
  <c r="O112" i="2"/>
  <c r="P112" i="2" s="1"/>
  <c r="F115" i="2"/>
  <c r="E115" i="2"/>
  <c r="B115" i="2"/>
  <c r="A115" i="2"/>
  <c r="C115" i="2"/>
  <c r="D116" i="2"/>
  <c r="N114" i="2" l="1"/>
  <c r="I114" i="2"/>
  <c r="G115" i="2"/>
  <c r="H115" i="2" s="1"/>
  <c r="J119" i="2"/>
  <c r="L115" i="2"/>
  <c r="M115" i="2"/>
  <c r="O113" i="2"/>
  <c r="P113" i="2" s="1"/>
  <c r="F116" i="2"/>
  <c r="E116" i="2"/>
  <c r="C116" i="2"/>
  <c r="B116" i="2"/>
  <c r="A116" i="2"/>
  <c r="D117" i="2"/>
  <c r="N115" i="2" l="1"/>
  <c r="I115" i="2"/>
  <c r="G116" i="2"/>
  <c r="H116" i="2" s="1"/>
  <c r="J120" i="2"/>
  <c r="L116" i="2"/>
  <c r="M116" i="2"/>
  <c r="O114" i="2"/>
  <c r="P114" i="2" s="1"/>
  <c r="F117" i="2"/>
  <c r="E117" i="2"/>
  <c r="C117" i="2"/>
  <c r="B117" i="2"/>
  <c r="A117" i="2"/>
  <c r="D118" i="2"/>
  <c r="N116" i="2" l="1"/>
  <c r="I116" i="2"/>
  <c r="G117" i="2"/>
  <c r="H117" i="2" s="1"/>
  <c r="J121" i="2"/>
  <c r="L117" i="2"/>
  <c r="M117" i="2"/>
  <c r="O115" i="2"/>
  <c r="P115" i="2" s="1"/>
  <c r="F118" i="2"/>
  <c r="E118" i="2"/>
  <c r="A118" i="2"/>
  <c r="C118" i="2"/>
  <c r="B118" i="2"/>
  <c r="D119" i="2"/>
  <c r="N117" i="2" l="1"/>
  <c r="I117" i="2"/>
  <c r="G118" i="2"/>
  <c r="H118" i="2" s="1"/>
  <c r="J122" i="2"/>
  <c r="L118" i="2"/>
  <c r="M118" i="2"/>
  <c r="O116" i="2"/>
  <c r="P116" i="2" s="1"/>
  <c r="F119" i="2"/>
  <c r="E119" i="2"/>
  <c r="B119" i="2"/>
  <c r="A119" i="2"/>
  <c r="C119" i="2"/>
  <c r="D120" i="2"/>
  <c r="N118" i="2" l="1"/>
  <c r="I118" i="2"/>
  <c r="G119" i="2"/>
  <c r="H119" i="2" s="1"/>
  <c r="J123" i="2"/>
  <c r="L119" i="2"/>
  <c r="M119" i="2"/>
  <c r="O117" i="2"/>
  <c r="P117" i="2" s="1"/>
  <c r="F120" i="2"/>
  <c r="E120" i="2"/>
  <c r="C120" i="2"/>
  <c r="B120" i="2"/>
  <c r="A120" i="2"/>
  <c r="D121" i="2"/>
  <c r="N119" i="2" l="1"/>
  <c r="I119" i="2"/>
  <c r="G120" i="2"/>
  <c r="H120" i="2" s="1"/>
  <c r="J124" i="2"/>
  <c r="L120" i="2"/>
  <c r="M120" i="2"/>
  <c r="O118" i="2"/>
  <c r="P118" i="2" s="1"/>
  <c r="F121" i="2"/>
  <c r="E121" i="2"/>
  <c r="C121" i="2"/>
  <c r="B121" i="2"/>
  <c r="A121" i="2"/>
  <c r="D122" i="2"/>
  <c r="N120" i="2" l="1"/>
  <c r="I120" i="2"/>
  <c r="G121" i="2"/>
  <c r="H121" i="2" s="1"/>
  <c r="J125" i="2"/>
  <c r="L121" i="2"/>
  <c r="M121" i="2"/>
  <c r="O119" i="2"/>
  <c r="P119" i="2" s="1"/>
  <c r="F122" i="2"/>
  <c r="E122" i="2"/>
  <c r="A122" i="2"/>
  <c r="C122" i="2"/>
  <c r="B122" i="2"/>
  <c r="D123" i="2"/>
  <c r="N121" i="2" l="1"/>
  <c r="I121" i="2"/>
  <c r="G122" i="2"/>
  <c r="H122" i="2" s="1"/>
  <c r="J126" i="2"/>
  <c r="L122" i="2"/>
  <c r="M122" i="2"/>
  <c r="O120" i="2"/>
  <c r="P120" i="2" s="1"/>
  <c r="F123" i="2"/>
  <c r="E123" i="2"/>
  <c r="B123" i="2"/>
  <c r="A123" i="2"/>
  <c r="C123" i="2"/>
  <c r="D124" i="2"/>
  <c r="N122" i="2" l="1"/>
  <c r="I122" i="2"/>
  <c r="G123" i="2"/>
  <c r="H123" i="2" s="1"/>
  <c r="J127" i="2"/>
  <c r="L123" i="2"/>
  <c r="M123" i="2"/>
  <c r="O121" i="2"/>
  <c r="P121" i="2" s="1"/>
  <c r="F124" i="2"/>
  <c r="E124" i="2"/>
  <c r="C124" i="2"/>
  <c r="B124" i="2"/>
  <c r="A124" i="2"/>
  <c r="D125" i="2"/>
  <c r="N123" i="2" l="1"/>
  <c r="I123" i="2"/>
  <c r="G124" i="2"/>
  <c r="H124" i="2" s="1"/>
  <c r="J128" i="2"/>
  <c r="L124" i="2"/>
  <c r="M124" i="2"/>
  <c r="O122" i="2"/>
  <c r="P122" i="2" s="1"/>
  <c r="F125" i="2"/>
  <c r="E125" i="2"/>
  <c r="C125" i="2"/>
  <c r="B125" i="2"/>
  <c r="A125" i="2"/>
  <c r="D126" i="2"/>
  <c r="N124" i="2" l="1"/>
  <c r="I124" i="2"/>
  <c r="G125" i="2"/>
  <c r="H125" i="2" s="1"/>
  <c r="J129" i="2"/>
  <c r="L125" i="2"/>
  <c r="M125" i="2"/>
  <c r="O123" i="2"/>
  <c r="P123" i="2" s="1"/>
  <c r="F126" i="2"/>
  <c r="E126" i="2"/>
  <c r="A126" i="2"/>
  <c r="C126" i="2"/>
  <c r="B126" i="2"/>
  <c r="D127" i="2"/>
  <c r="N125" i="2" l="1"/>
  <c r="I125" i="2"/>
  <c r="G126" i="2"/>
  <c r="H126" i="2" s="1"/>
  <c r="J130" i="2"/>
  <c r="L126" i="2"/>
  <c r="M126" i="2"/>
  <c r="O124" i="2"/>
  <c r="P124" i="2" s="1"/>
  <c r="F127" i="2"/>
  <c r="E127" i="2"/>
  <c r="B127" i="2"/>
  <c r="A127" i="2"/>
  <c r="C127" i="2"/>
  <c r="D128" i="2"/>
  <c r="N126" i="2" l="1"/>
  <c r="I126" i="2"/>
  <c r="G127" i="2"/>
  <c r="H127" i="2" s="1"/>
  <c r="J131" i="2"/>
  <c r="L127" i="2"/>
  <c r="M127" i="2"/>
  <c r="O125" i="2"/>
  <c r="P125" i="2" s="1"/>
  <c r="F128" i="2"/>
  <c r="E128" i="2"/>
  <c r="C128" i="2"/>
  <c r="B128" i="2"/>
  <c r="A128" i="2"/>
  <c r="D129" i="2"/>
  <c r="N127" i="2" l="1"/>
  <c r="I127" i="2"/>
  <c r="G128" i="2"/>
  <c r="H128" i="2" s="1"/>
  <c r="J132" i="2"/>
  <c r="L128" i="2"/>
  <c r="M128" i="2"/>
  <c r="O126" i="2"/>
  <c r="P126" i="2" s="1"/>
  <c r="F129" i="2"/>
  <c r="E129" i="2"/>
  <c r="C129" i="2"/>
  <c r="B129" i="2"/>
  <c r="A129" i="2"/>
  <c r="D130" i="2"/>
  <c r="N128" i="2" l="1"/>
  <c r="I128" i="2"/>
  <c r="G129" i="2"/>
  <c r="H129" i="2" s="1"/>
  <c r="J133" i="2"/>
  <c r="L129" i="2"/>
  <c r="M129" i="2"/>
  <c r="O127" i="2"/>
  <c r="P127" i="2" s="1"/>
  <c r="F130" i="2"/>
  <c r="E130" i="2"/>
  <c r="A130" i="2"/>
  <c r="C130" i="2"/>
  <c r="B130" i="2"/>
  <c r="D131" i="2"/>
  <c r="N129" i="2" l="1"/>
  <c r="I129" i="2"/>
  <c r="G130" i="2"/>
  <c r="H130" i="2" s="1"/>
  <c r="J134" i="2"/>
  <c r="L130" i="2"/>
  <c r="M130" i="2"/>
  <c r="O128" i="2"/>
  <c r="P128" i="2" s="1"/>
  <c r="F131" i="2"/>
  <c r="E131" i="2"/>
  <c r="B131" i="2"/>
  <c r="A131" i="2"/>
  <c r="C131" i="2"/>
  <c r="D132" i="2"/>
  <c r="N130" i="2" l="1"/>
  <c r="I130" i="2"/>
  <c r="G131" i="2"/>
  <c r="H131" i="2" s="1"/>
  <c r="J135" i="2"/>
  <c r="L131" i="2"/>
  <c r="M131" i="2"/>
  <c r="O129" i="2"/>
  <c r="P129" i="2" s="1"/>
  <c r="F132" i="2"/>
  <c r="E132" i="2"/>
  <c r="C132" i="2"/>
  <c r="B132" i="2"/>
  <c r="A132" i="2"/>
  <c r="D133" i="2"/>
  <c r="N131" i="2" l="1"/>
  <c r="I131" i="2"/>
  <c r="G132" i="2"/>
  <c r="H132" i="2" s="1"/>
  <c r="J136" i="2"/>
  <c r="L132" i="2"/>
  <c r="M132" i="2"/>
  <c r="O130" i="2"/>
  <c r="P130" i="2" s="1"/>
  <c r="F133" i="2"/>
  <c r="E133" i="2"/>
  <c r="C133" i="2"/>
  <c r="B133" i="2"/>
  <c r="A133" i="2"/>
  <c r="D134" i="2"/>
  <c r="N132" i="2" l="1"/>
  <c r="I132" i="2"/>
  <c r="G133" i="2"/>
  <c r="H133" i="2" s="1"/>
  <c r="J137" i="2"/>
  <c r="L133" i="2"/>
  <c r="M133" i="2"/>
  <c r="O131" i="2"/>
  <c r="P131" i="2" s="1"/>
  <c r="F134" i="2"/>
  <c r="E134" i="2"/>
  <c r="A134" i="2"/>
  <c r="C134" i="2"/>
  <c r="B134" i="2"/>
  <c r="D135" i="2"/>
  <c r="N133" i="2" l="1"/>
  <c r="I133" i="2"/>
  <c r="G134" i="2"/>
  <c r="H134" i="2" s="1"/>
  <c r="J138" i="2"/>
  <c r="L134" i="2"/>
  <c r="M134" i="2"/>
  <c r="O132" i="2"/>
  <c r="P132" i="2" s="1"/>
  <c r="F135" i="2"/>
  <c r="E135" i="2"/>
  <c r="B135" i="2"/>
  <c r="A135" i="2"/>
  <c r="C135" i="2"/>
  <c r="D136" i="2"/>
  <c r="N134" i="2" l="1"/>
  <c r="I134" i="2"/>
  <c r="G135" i="2"/>
  <c r="H135" i="2" s="1"/>
  <c r="J139" i="2"/>
  <c r="L135" i="2"/>
  <c r="M135" i="2"/>
  <c r="O133" i="2"/>
  <c r="P133" i="2" s="1"/>
  <c r="F136" i="2"/>
  <c r="E136" i="2"/>
  <c r="C136" i="2"/>
  <c r="B136" i="2"/>
  <c r="A136" i="2"/>
  <c r="D137" i="2"/>
  <c r="I135" i="2" l="1"/>
  <c r="N135" i="2"/>
  <c r="G136" i="2"/>
  <c r="H136" i="2" s="1"/>
  <c r="J140" i="2"/>
  <c r="L136" i="2"/>
  <c r="M136" i="2"/>
  <c r="F137" i="2"/>
  <c r="E137" i="2"/>
  <c r="C137" i="2"/>
  <c r="B137" i="2"/>
  <c r="A137" i="2"/>
  <c r="D138" i="2"/>
  <c r="N136" i="2" l="1"/>
  <c r="I136" i="2"/>
  <c r="O134" i="2"/>
  <c r="P134" i="2" s="1"/>
  <c r="G137" i="2"/>
  <c r="H137" i="2" s="1"/>
  <c r="J141" i="2"/>
  <c r="L137" i="2"/>
  <c r="M137" i="2"/>
  <c r="F138" i="2"/>
  <c r="E138" i="2"/>
  <c r="A138" i="2"/>
  <c r="C138" i="2"/>
  <c r="B138" i="2"/>
  <c r="D139" i="2"/>
  <c r="N137" i="2" l="1"/>
  <c r="I137" i="2"/>
  <c r="O135" i="2"/>
  <c r="P135" i="2" s="1"/>
  <c r="G138" i="2"/>
  <c r="H138" i="2" s="1"/>
  <c r="J142" i="2"/>
  <c r="L138" i="2"/>
  <c r="M138" i="2"/>
  <c r="F139" i="2"/>
  <c r="E139" i="2"/>
  <c r="B139" i="2"/>
  <c r="A139" i="2"/>
  <c r="C139" i="2"/>
  <c r="D140" i="2"/>
  <c r="N138" i="2" l="1"/>
  <c r="I138" i="2"/>
  <c r="G139" i="2"/>
  <c r="H139" i="2" s="1"/>
  <c r="J143" i="2"/>
  <c r="L139" i="2"/>
  <c r="M139" i="2"/>
  <c r="F140" i="2"/>
  <c r="E140" i="2"/>
  <c r="C140" i="2"/>
  <c r="B140" i="2"/>
  <c r="A140" i="2"/>
  <c r="D141" i="2"/>
  <c r="O136" i="2" l="1"/>
  <c r="P136" i="2" s="1"/>
  <c r="N139" i="2"/>
  <c r="I139" i="2"/>
  <c r="G140" i="2"/>
  <c r="H140" i="2" s="1"/>
  <c r="J144" i="2"/>
  <c r="L140" i="2"/>
  <c r="M140" i="2"/>
  <c r="F141" i="2"/>
  <c r="E141" i="2"/>
  <c r="C141" i="2"/>
  <c r="B141" i="2"/>
  <c r="A141" i="2"/>
  <c r="D142" i="2"/>
  <c r="O137" i="2" l="1"/>
  <c r="P137" i="2" s="1"/>
  <c r="N140" i="2"/>
  <c r="I140" i="2"/>
  <c r="G141" i="2"/>
  <c r="H141" i="2" s="1"/>
  <c r="J145" i="2"/>
  <c r="L141" i="2"/>
  <c r="M141" i="2"/>
  <c r="F142" i="2"/>
  <c r="E142" i="2"/>
  <c r="A142" i="2"/>
  <c r="C142" i="2"/>
  <c r="B142" i="2"/>
  <c r="D143" i="2"/>
  <c r="O138" i="2" l="1"/>
  <c r="P138" i="2" s="1"/>
  <c r="N141" i="2"/>
  <c r="I141" i="2"/>
  <c r="G142" i="2"/>
  <c r="H142" i="2" s="1"/>
  <c r="J146" i="2"/>
  <c r="L142" i="2"/>
  <c r="M142" i="2"/>
  <c r="F143" i="2"/>
  <c r="E143" i="2"/>
  <c r="B143" i="2"/>
  <c r="A143" i="2"/>
  <c r="C143" i="2"/>
  <c r="D144" i="2"/>
  <c r="O139" i="2" l="1"/>
  <c r="P139" i="2" s="1"/>
  <c r="N142" i="2"/>
  <c r="I142" i="2"/>
  <c r="G143" i="2"/>
  <c r="H143" i="2" s="1"/>
  <c r="J147" i="2"/>
  <c r="L143" i="2"/>
  <c r="M143" i="2"/>
  <c r="F144" i="2"/>
  <c r="E144" i="2"/>
  <c r="C144" i="2"/>
  <c r="B144" i="2"/>
  <c r="A144" i="2"/>
  <c r="D145" i="2"/>
  <c r="O140" i="2" l="1"/>
  <c r="P140" i="2" s="1"/>
  <c r="N143" i="2"/>
  <c r="I143" i="2"/>
  <c r="G144" i="2"/>
  <c r="H144" i="2" s="1"/>
  <c r="J148" i="2"/>
  <c r="L144" i="2"/>
  <c r="M144" i="2"/>
  <c r="F145" i="2"/>
  <c r="E145" i="2"/>
  <c r="C145" i="2"/>
  <c r="B145" i="2"/>
  <c r="A145" i="2"/>
  <c r="D146" i="2"/>
  <c r="O141" i="2" l="1"/>
  <c r="P141" i="2" s="1"/>
  <c r="N144" i="2"/>
  <c r="I144" i="2"/>
  <c r="G145" i="2"/>
  <c r="H145" i="2" s="1"/>
  <c r="J149" i="2"/>
  <c r="L145" i="2"/>
  <c r="M145" i="2"/>
  <c r="F146" i="2"/>
  <c r="E146" i="2"/>
  <c r="A146" i="2"/>
  <c r="C146" i="2"/>
  <c r="B146" i="2"/>
  <c r="D147" i="2"/>
  <c r="O142" i="2" l="1"/>
  <c r="P142" i="2" s="1"/>
  <c r="N145" i="2"/>
  <c r="I145" i="2"/>
  <c r="G146" i="2"/>
  <c r="H146" i="2" s="1"/>
  <c r="J150" i="2"/>
  <c r="L146" i="2"/>
  <c r="M146" i="2"/>
  <c r="F147" i="2"/>
  <c r="E147" i="2"/>
  <c r="B147" i="2"/>
  <c r="A147" i="2"/>
  <c r="C147" i="2"/>
  <c r="D148" i="2"/>
  <c r="O143" i="2" l="1"/>
  <c r="P143" i="2" s="1"/>
  <c r="N146" i="2"/>
  <c r="I146" i="2"/>
  <c r="G147" i="2"/>
  <c r="H147" i="2" s="1"/>
  <c r="J151" i="2"/>
  <c r="L147" i="2"/>
  <c r="M147" i="2"/>
  <c r="F148" i="2"/>
  <c r="E148" i="2"/>
  <c r="C148" i="2"/>
  <c r="B148" i="2"/>
  <c r="A148" i="2"/>
  <c r="D149" i="2"/>
  <c r="O144" i="2" l="1"/>
  <c r="P144" i="2" s="1"/>
  <c r="N147" i="2"/>
  <c r="I147" i="2"/>
  <c r="G148" i="2"/>
  <c r="H148" i="2" s="1"/>
  <c r="J152" i="2"/>
  <c r="L148" i="2"/>
  <c r="M148" i="2"/>
  <c r="F149" i="2"/>
  <c r="E149" i="2"/>
  <c r="C149" i="2"/>
  <c r="B149" i="2"/>
  <c r="A149" i="2"/>
  <c r="D150" i="2"/>
  <c r="O145" i="2" l="1"/>
  <c r="P145" i="2" s="1"/>
  <c r="N148" i="2"/>
  <c r="I148" i="2"/>
  <c r="G149" i="2"/>
  <c r="H149" i="2" s="1"/>
  <c r="J153" i="2"/>
  <c r="L149" i="2"/>
  <c r="M149" i="2"/>
  <c r="F150" i="2"/>
  <c r="E150" i="2"/>
  <c r="A150" i="2"/>
  <c r="C150" i="2"/>
  <c r="B150" i="2"/>
  <c r="D151" i="2"/>
  <c r="O146" i="2" l="1"/>
  <c r="P146" i="2" s="1"/>
  <c r="N149" i="2"/>
  <c r="I149" i="2"/>
  <c r="G150" i="2"/>
  <c r="H150" i="2" s="1"/>
  <c r="J154" i="2"/>
  <c r="L150" i="2"/>
  <c r="M150" i="2"/>
  <c r="F151" i="2"/>
  <c r="E151" i="2"/>
  <c r="B151" i="2"/>
  <c r="A151" i="2"/>
  <c r="C151" i="2"/>
  <c r="D152" i="2"/>
  <c r="O147" i="2" l="1"/>
  <c r="P147" i="2" s="1"/>
  <c r="N150" i="2"/>
  <c r="I150" i="2"/>
  <c r="G151" i="2"/>
  <c r="H151" i="2" s="1"/>
  <c r="J155" i="2"/>
  <c r="L151" i="2"/>
  <c r="M151" i="2"/>
  <c r="F152" i="2"/>
  <c r="E152" i="2"/>
  <c r="C152" i="2"/>
  <c r="B152" i="2"/>
  <c r="A152" i="2"/>
  <c r="D153" i="2"/>
  <c r="O148" i="2" l="1"/>
  <c r="P148" i="2" s="1"/>
  <c r="N151" i="2"/>
  <c r="I151" i="2"/>
  <c r="G152" i="2"/>
  <c r="H152" i="2" s="1"/>
  <c r="J156" i="2"/>
  <c r="L152" i="2"/>
  <c r="M152" i="2"/>
  <c r="F153" i="2"/>
  <c r="E153" i="2"/>
  <c r="C153" i="2"/>
  <c r="B153" i="2"/>
  <c r="A153" i="2"/>
  <c r="D154" i="2"/>
  <c r="O149" i="2" l="1"/>
  <c r="P149" i="2" s="1"/>
  <c r="N152" i="2"/>
  <c r="I152" i="2"/>
  <c r="G153" i="2"/>
  <c r="H153" i="2" s="1"/>
  <c r="J157" i="2"/>
  <c r="L153" i="2"/>
  <c r="M153" i="2"/>
  <c r="F154" i="2"/>
  <c r="E154" i="2"/>
  <c r="A154" i="2"/>
  <c r="C154" i="2"/>
  <c r="B154" i="2"/>
  <c r="D155" i="2"/>
  <c r="O150" i="2" l="1"/>
  <c r="P150" i="2" s="1"/>
  <c r="N153" i="2"/>
  <c r="I153" i="2"/>
  <c r="G154" i="2"/>
  <c r="H154" i="2" s="1"/>
  <c r="J158" i="2"/>
  <c r="L154" i="2"/>
  <c r="M154" i="2"/>
  <c r="F155" i="2"/>
  <c r="E155" i="2"/>
  <c r="B155" i="2"/>
  <c r="A155" i="2"/>
  <c r="C155" i="2"/>
  <c r="D156" i="2"/>
  <c r="O151" i="2" l="1"/>
  <c r="P151" i="2" s="1"/>
  <c r="N154" i="2"/>
  <c r="I154" i="2"/>
  <c r="G155" i="2"/>
  <c r="H155" i="2" s="1"/>
  <c r="J159" i="2"/>
  <c r="L155" i="2"/>
  <c r="M155" i="2"/>
  <c r="F156" i="2"/>
  <c r="E156" i="2"/>
  <c r="C156" i="2"/>
  <c r="B156" i="2"/>
  <c r="A156" i="2"/>
  <c r="D157" i="2"/>
  <c r="O152" i="2" l="1"/>
  <c r="P152" i="2" s="1"/>
  <c r="N155" i="2"/>
  <c r="I155" i="2"/>
  <c r="G156" i="2"/>
  <c r="H156" i="2" s="1"/>
  <c r="J160" i="2"/>
  <c r="L156" i="2"/>
  <c r="M156" i="2"/>
  <c r="F157" i="2"/>
  <c r="E157" i="2"/>
  <c r="C157" i="2"/>
  <c r="B157" i="2"/>
  <c r="A157" i="2"/>
  <c r="D158" i="2"/>
  <c r="O153" i="2" l="1"/>
  <c r="P153" i="2" s="1"/>
  <c r="N156" i="2"/>
  <c r="I156" i="2"/>
  <c r="G157" i="2"/>
  <c r="H157" i="2" s="1"/>
  <c r="J161" i="2"/>
  <c r="L157" i="2"/>
  <c r="M157" i="2"/>
  <c r="F158" i="2"/>
  <c r="E158" i="2"/>
  <c r="A158" i="2"/>
  <c r="C158" i="2"/>
  <c r="B158" i="2"/>
  <c r="D159" i="2"/>
  <c r="O154" i="2" l="1"/>
  <c r="P154" i="2" s="1"/>
  <c r="N157" i="2"/>
  <c r="I157" i="2"/>
  <c r="G158" i="2"/>
  <c r="H158" i="2" s="1"/>
  <c r="J162" i="2"/>
  <c r="L158" i="2"/>
  <c r="M158" i="2"/>
  <c r="F159" i="2"/>
  <c r="E159" i="2"/>
  <c r="B159" i="2"/>
  <c r="A159" i="2"/>
  <c r="C159" i="2"/>
  <c r="D160" i="2"/>
  <c r="O155" i="2" l="1"/>
  <c r="P155" i="2" s="1"/>
  <c r="N158" i="2"/>
  <c r="I158" i="2"/>
  <c r="G159" i="2"/>
  <c r="H159" i="2" s="1"/>
  <c r="J163" i="2"/>
  <c r="L159" i="2"/>
  <c r="M159" i="2"/>
  <c r="F160" i="2"/>
  <c r="E160" i="2"/>
  <c r="C160" i="2"/>
  <c r="B160" i="2"/>
  <c r="A160" i="2"/>
  <c r="D161" i="2"/>
  <c r="O156" i="2" l="1"/>
  <c r="P156" i="2" s="1"/>
  <c r="N159" i="2"/>
  <c r="I159" i="2"/>
  <c r="G160" i="2"/>
  <c r="H160" i="2" s="1"/>
  <c r="J164" i="2"/>
  <c r="L160" i="2"/>
  <c r="M160" i="2"/>
  <c r="F161" i="2"/>
  <c r="E161" i="2"/>
  <c r="C161" i="2"/>
  <c r="B161" i="2"/>
  <c r="A161" i="2"/>
  <c r="D162" i="2"/>
  <c r="O157" i="2" l="1"/>
  <c r="P157" i="2" s="1"/>
  <c r="N160" i="2"/>
  <c r="I160" i="2"/>
  <c r="G161" i="2"/>
  <c r="H161" i="2" s="1"/>
  <c r="J165" i="2"/>
  <c r="L161" i="2"/>
  <c r="M161" i="2"/>
  <c r="F162" i="2"/>
  <c r="E162" i="2"/>
  <c r="A162" i="2"/>
  <c r="C162" i="2"/>
  <c r="B162" i="2"/>
  <c r="D163" i="2"/>
  <c r="O158" i="2" l="1"/>
  <c r="P158" i="2" s="1"/>
  <c r="N161" i="2"/>
  <c r="I161" i="2"/>
  <c r="G162" i="2"/>
  <c r="H162" i="2" s="1"/>
  <c r="J166" i="2"/>
  <c r="L162" i="2"/>
  <c r="M162" i="2"/>
  <c r="F163" i="2"/>
  <c r="E163" i="2"/>
  <c r="B163" i="2"/>
  <c r="A163" i="2"/>
  <c r="C163" i="2"/>
  <c r="D164" i="2"/>
  <c r="O159" i="2" l="1"/>
  <c r="P159" i="2" s="1"/>
  <c r="N162" i="2"/>
  <c r="I162" i="2"/>
  <c r="G163" i="2"/>
  <c r="H163" i="2" s="1"/>
  <c r="J167" i="2"/>
  <c r="L163" i="2"/>
  <c r="M163" i="2"/>
  <c r="F164" i="2"/>
  <c r="E164" i="2"/>
  <c r="C164" i="2"/>
  <c r="B164" i="2"/>
  <c r="A164" i="2"/>
  <c r="D165" i="2"/>
  <c r="O160" i="2" l="1"/>
  <c r="P160" i="2" s="1"/>
  <c r="N163" i="2"/>
  <c r="I163" i="2"/>
  <c r="G164" i="2"/>
  <c r="H164" i="2" s="1"/>
  <c r="J168" i="2"/>
  <c r="L164" i="2"/>
  <c r="M164" i="2"/>
  <c r="F165" i="2"/>
  <c r="E165" i="2"/>
  <c r="C165" i="2"/>
  <c r="B165" i="2"/>
  <c r="A165" i="2"/>
  <c r="D166" i="2"/>
  <c r="O161" i="2" l="1"/>
  <c r="P161" i="2" s="1"/>
  <c r="N164" i="2"/>
  <c r="I164" i="2"/>
  <c r="G165" i="2"/>
  <c r="H165" i="2" s="1"/>
  <c r="J169" i="2"/>
  <c r="L165" i="2"/>
  <c r="M165" i="2"/>
  <c r="F166" i="2"/>
  <c r="E166" i="2"/>
  <c r="A166" i="2"/>
  <c r="C166" i="2"/>
  <c r="J170" i="2" s="1"/>
  <c r="B166" i="2"/>
  <c r="D167" i="2"/>
  <c r="O162" i="2" l="1"/>
  <c r="P162" i="2" s="1"/>
  <c r="I165" i="2"/>
  <c r="N165" i="2"/>
  <c r="G166" i="2"/>
  <c r="H166" i="2" s="1"/>
  <c r="L166" i="2"/>
  <c r="M166" i="2"/>
  <c r="F167" i="2"/>
  <c r="E167" i="2"/>
  <c r="B167" i="2"/>
  <c r="A167" i="2"/>
  <c r="C167" i="2"/>
  <c r="J171" i="2" s="1"/>
  <c r="D168" i="2"/>
  <c r="O163" i="2" l="1"/>
  <c r="P163" i="2" s="1"/>
  <c r="N166" i="2"/>
  <c r="I166" i="2"/>
  <c r="G167" i="2"/>
  <c r="H167" i="2" s="1"/>
  <c r="L167" i="2"/>
  <c r="M167" i="2"/>
  <c r="F168" i="2"/>
  <c r="E168" i="2"/>
  <c r="C168" i="2"/>
  <c r="J172" i="2" s="1"/>
  <c r="B168" i="2"/>
  <c r="A168" i="2"/>
  <c r="D169" i="2"/>
  <c r="O164" i="2" l="1"/>
  <c r="P164" i="2" s="1"/>
  <c r="N167" i="2"/>
  <c r="I167" i="2"/>
  <c r="G168" i="2"/>
  <c r="H168" i="2" s="1"/>
  <c r="L168" i="2"/>
  <c r="M168" i="2"/>
  <c r="F169" i="2"/>
  <c r="E169" i="2"/>
  <c r="C169" i="2"/>
  <c r="J173" i="2" s="1"/>
  <c r="B169" i="2"/>
  <c r="A169" i="2"/>
  <c r="D170" i="2"/>
  <c r="O165" i="2" l="1"/>
  <c r="P165" i="2" s="1"/>
  <c r="N168" i="2"/>
  <c r="I168" i="2"/>
  <c r="G169" i="2"/>
  <c r="H169" i="2" s="1"/>
  <c r="L169" i="2"/>
  <c r="M169" i="2"/>
  <c r="F170" i="2"/>
  <c r="E170" i="2"/>
  <c r="A170" i="2"/>
  <c r="C170" i="2"/>
  <c r="J174" i="2" s="1"/>
  <c r="B170" i="2"/>
  <c r="D171" i="2"/>
  <c r="O166" i="2" l="1"/>
  <c r="P166" i="2" s="1"/>
  <c r="N169" i="2"/>
  <c r="I169" i="2"/>
  <c r="G170" i="2"/>
  <c r="H170" i="2" s="1"/>
  <c r="L170" i="2"/>
  <c r="M170" i="2"/>
  <c r="F171" i="2"/>
  <c r="E171" i="2"/>
  <c r="B171" i="2"/>
  <c r="A171" i="2"/>
  <c r="C171" i="2"/>
  <c r="J175" i="2" s="1"/>
  <c r="D172" i="2"/>
  <c r="O167" i="2" l="1"/>
  <c r="P167" i="2" s="1"/>
  <c r="N170" i="2"/>
  <c r="I170" i="2"/>
  <c r="G171" i="2"/>
  <c r="H171" i="2" s="1"/>
  <c r="L171" i="2"/>
  <c r="M171" i="2"/>
  <c r="F172" i="2"/>
  <c r="E172" i="2"/>
  <c r="C172" i="2"/>
  <c r="J176" i="2" s="1"/>
  <c r="B172" i="2"/>
  <c r="A172" i="2"/>
  <c r="D173" i="2"/>
  <c r="O168" i="2" l="1"/>
  <c r="P168" i="2" s="1"/>
  <c r="N171" i="2"/>
  <c r="I171" i="2"/>
  <c r="G172" i="2"/>
  <c r="H172" i="2" s="1"/>
  <c r="L172" i="2"/>
  <c r="M172" i="2"/>
  <c r="F173" i="2"/>
  <c r="E173" i="2"/>
  <c r="C173" i="2"/>
  <c r="J177" i="2" s="1"/>
  <c r="B173" i="2"/>
  <c r="A173" i="2"/>
  <c r="D174" i="2"/>
  <c r="O169" i="2" l="1"/>
  <c r="P169" i="2" s="1"/>
  <c r="N172" i="2"/>
  <c r="I172" i="2"/>
  <c r="G173" i="2"/>
  <c r="H173" i="2" s="1"/>
  <c r="L173" i="2"/>
  <c r="M173" i="2"/>
  <c r="F174" i="2"/>
  <c r="E174" i="2"/>
  <c r="A174" i="2"/>
  <c r="C174" i="2"/>
  <c r="J178" i="2" s="1"/>
  <c r="B174" i="2"/>
  <c r="D175" i="2"/>
  <c r="O170" i="2" l="1"/>
  <c r="P170" i="2" s="1"/>
  <c r="N173" i="2"/>
  <c r="I173" i="2"/>
  <c r="G174" i="2"/>
  <c r="H174" i="2" s="1"/>
  <c r="L174" i="2"/>
  <c r="M174" i="2"/>
  <c r="F175" i="2"/>
  <c r="E175" i="2"/>
  <c r="B175" i="2"/>
  <c r="A175" i="2"/>
  <c r="C175" i="2"/>
  <c r="J179" i="2" s="1"/>
  <c r="D176" i="2"/>
  <c r="O171" i="2" l="1"/>
  <c r="P171" i="2" s="1"/>
  <c r="N174" i="2"/>
  <c r="I174" i="2"/>
  <c r="G175" i="2"/>
  <c r="H175" i="2" s="1"/>
  <c r="L175" i="2"/>
  <c r="M175" i="2"/>
  <c r="F176" i="2"/>
  <c r="E176" i="2"/>
  <c r="C176" i="2"/>
  <c r="J180" i="2" s="1"/>
  <c r="B176" i="2"/>
  <c r="A176" i="2"/>
  <c r="D177" i="2"/>
  <c r="O172" i="2" l="1"/>
  <c r="P172" i="2" s="1"/>
  <c r="N175" i="2"/>
  <c r="I175" i="2"/>
  <c r="G176" i="2"/>
  <c r="H176" i="2" s="1"/>
  <c r="L176" i="2"/>
  <c r="M176" i="2"/>
  <c r="F177" i="2"/>
  <c r="E177" i="2"/>
  <c r="C177" i="2"/>
  <c r="J181" i="2" s="1"/>
  <c r="B177" i="2"/>
  <c r="A177" i="2"/>
  <c r="D178" i="2"/>
  <c r="O173" i="2" l="1"/>
  <c r="P173" i="2" s="1"/>
  <c r="N176" i="2"/>
  <c r="I176" i="2"/>
  <c r="G177" i="2"/>
  <c r="H177" i="2" s="1"/>
  <c r="L177" i="2"/>
  <c r="M177" i="2"/>
  <c r="F178" i="2"/>
  <c r="E178" i="2"/>
  <c r="A178" i="2"/>
  <c r="C178" i="2"/>
  <c r="J182" i="2" s="1"/>
  <c r="B178" i="2"/>
  <c r="D179" i="2"/>
  <c r="O174" i="2" l="1"/>
  <c r="P174" i="2" s="1"/>
  <c r="N177" i="2"/>
  <c r="I177" i="2"/>
  <c r="G178" i="2"/>
  <c r="H178" i="2" s="1"/>
  <c r="L178" i="2"/>
  <c r="M178" i="2"/>
  <c r="F179" i="2"/>
  <c r="E179" i="2"/>
  <c r="B179" i="2"/>
  <c r="A179" i="2"/>
  <c r="C179" i="2"/>
  <c r="J183" i="2" s="1"/>
  <c r="D180" i="2"/>
  <c r="O175" i="2" l="1"/>
  <c r="P175" i="2" s="1"/>
  <c r="N178" i="2"/>
  <c r="I178" i="2"/>
  <c r="G179" i="2"/>
  <c r="H179" i="2" s="1"/>
  <c r="L179" i="2"/>
  <c r="M179" i="2"/>
  <c r="F180" i="2"/>
  <c r="E180" i="2"/>
  <c r="C180" i="2"/>
  <c r="J184" i="2" s="1"/>
  <c r="B180" i="2"/>
  <c r="A180" i="2"/>
  <c r="D181" i="2"/>
  <c r="O176" i="2" l="1"/>
  <c r="P176" i="2" s="1"/>
  <c r="N179" i="2"/>
  <c r="I179" i="2"/>
  <c r="G180" i="2"/>
  <c r="H180" i="2" s="1"/>
  <c r="L180" i="2"/>
  <c r="M180" i="2"/>
  <c r="F181" i="2"/>
  <c r="E181" i="2"/>
  <c r="C181" i="2"/>
  <c r="J185" i="2" s="1"/>
  <c r="B181" i="2"/>
  <c r="A181" i="2"/>
  <c r="D182" i="2"/>
  <c r="O177" i="2" l="1"/>
  <c r="P177" i="2" s="1"/>
  <c r="N180" i="2"/>
  <c r="I180" i="2"/>
  <c r="G181" i="2"/>
  <c r="H181" i="2" s="1"/>
  <c r="L181" i="2"/>
  <c r="M181" i="2"/>
  <c r="F182" i="2"/>
  <c r="E182" i="2"/>
  <c r="A182" i="2"/>
  <c r="C182" i="2"/>
  <c r="J186" i="2" s="1"/>
  <c r="B182" i="2"/>
  <c r="D183" i="2"/>
  <c r="O178" i="2" l="1"/>
  <c r="P178" i="2" s="1"/>
  <c r="N181" i="2"/>
  <c r="I181" i="2"/>
  <c r="G182" i="2"/>
  <c r="H182" i="2" s="1"/>
  <c r="L182" i="2"/>
  <c r="M182" i="2"/>
  <c r="F183" i="2"/>
  <c r="E183" i="2"/>
  <c r="C183" i="2"/>
  <c r="J187" i="2" s="1"/>
  <c r="B183" i="2"/>
  <c r="A183" i="2"/>
  <c r="D184" i="2"/>
  <c r="O179" i="2" l="1"/>
  <c r="P179" i="2" s="1"/>
  <c r="N182" i="2"/>
  <c r="I182" i="2"/>
  <c r="G183" i="2"/>
  <c r="H183" i="2" s="1"/>
  <c r="L183" i="2"/>
  <c r="M183" i="2"/>
  <c r="F184" i="2"/>
  <c r="E184" i="2"/>
  <c r="C184" i="2"/>
  <c r="J188" i="2" s="1"/>
  <c r="A184" i="2"/>
  <c r="B184" i="2"/>
  <c r="D185" i="2"/>
  <c r="O180" i="2" l="1"/>
  <c r="P180" i="2" s="1"/>
  <c r="N183" i="2"/>
  <c r="I183" i="2"/>
  <c r="G184" i="2"/>
  <c r="H184" i="2" s="1"/>
  <c r="L184" i="2"/>
  <c r="M184" i="2"/>
  <c r="F185" i="2"/>
  <c r="E185" i="2"/>
  <c r="A185" i="2"/>
  <c r="C185" i="2"/>
  <c r="J189" i="2" s="1"/>
  <c r="B185" i="2"/>
  <c r="D186" i="2"/>
  <c r="O181" i="2" l="1"/>
  <c r="P181" i="2" s="1"/>
  <c r="N184" i="2"/>
  <c r="I184" i="2"/>
  <c r="G185" i="2"/>
  <c r="H185" i="2" s="1"/>
  <c r="L185" i="2"/>
  <c r="M185" i="2"/>
  <c r="F186" i="2"/>
  <c r="E186" i="2"/>
  <c r="B186" i="2"/>
  <c r="A186" i="2"/>
  <c r="C186" i="2"/>
  <c r="J190" i="2" s="1"/>
  <c r="D187" i="2"/>
  <c r="O182" i="2" l="1"/>
  <c r="P182" i="2" s="1"/>
  <c r="N185" i="2"/>
  <c r="I185" i="2"/>
  <c r="G186" i="2"/>
  <c r="H186" i="2" s="1"/>
  <c r="L186" i="2"/>
  <c r="M186" i="2"/>
  <c r="F187" i="2"/>
  <c r="E187" i="2"/>
  <c r="C187" i="2"/>
  <c r="J191" i="2" s="1"/>
  <c r="B187" i="2"/>
  <c r="A187" i="2"/>
  <c r="D188" i="2"/>
  <c r="O183" i="2" l="1"/>
  <c r="P183" i="2" s="1"/>
  <c r="N186" i="2"/>
  <c r="I186" i="2"/>
  <c r="G187" i="2"/>
  <c r="H187" i="2" s="1"/>
  <c r="L187" i="2"/>
  <c r="M187" i="2"/>
  <c r="F188" i="2"/>
  <c r="E188" i="2"/>
  <c r="C188" i="2"/>
  <c r="J192" i="2" s="1"/>
  <c r="B188" i="2"/>
  <c r="A188" i="2"/>
  <c r="D189" i="2"/>
  <c r="O184" i="2" l="1"/>
  <c r="P184" i="2" s="1"/>
  <c r="N187" i="2"/>
  <c r="I187" i="2"/>
  <c r="G188" i="2"/>
  <c r="H188" i="2" s="1"/>
  <c r="L188" i="2"/>
  <c r="M188" i="2"/>
  <c r="F189" i="2"/>
  <c r="E189" i="2"/>
  <c r="A189" i="2"/>
  <c r="B189" i="2"/>
  <c r="C189" i="2"/>
  <c r="J193" i="2" s="1"/>
  <c r="D190" i="2"/>
  <c r="O185" i="2" l="1"/>
  <c r="P185" i="2" s="1"/>
  <c r="N188" i="2"/>
  <c r="I188" i="2"/>
  <c r="G189" i="2"/>
  <c r="H189" i="2" s="1"/>
  <c r="L189" i="2"/>
  <c r="M189" i="2"/>
  <c r="F190" i="2"/>
  <c r="E190" i="2"/>
  <c r="B190" i="2"/>
  <c r="A190" i="2"/>
  <c r="C190" i="2"/>
  <c r="J194" i="2" s="1"/>
  <c r="D191" i="2"/>
  <c r="O186" i="2" l="1"/>
  <c r="P186" i="2" s="1"/>
  <c r="N189" i="2"/>
  <c r="I189" i="2"/>
  <c r="G190" i="2"/>
  <c r="H190" i="2" s="1"/>
  <c r="L190" i="2"/>
  <c r="M190" i="2"/>
  <c r="F191" i="2"/>
  <c r="E191" i="2"/>
  <c r="C191" i="2"/>
  <c r="J195" i="2" s="1"/>
  <c r="B191" i="2"/>
  <c r="A191" i="2"/>
  <c r="D192" i="2"/>
  <c r="O187" i="2" l="1"/>
  <c r="P187" i="2" s="1"/>
  <c r="N190" i="2"/>
  <c r="I190" i="2"/>
  <c r="G191" i="2"/>
  <c r="H191" i="2" s="1"/>
  <c r="L191" i="2"/>
  <c r="M191" i="2"/>
  <c r="F192" i="2"/>
  <c r="E192" i="2"/>
  <c r="C192" i="2"/>
  <c r="J196" i="2" s="1"/>
  <c r="A192" i="2"/>
  <c r="B192" i="2"/>
  <c r="D193" i="2"/>
  <c r="O188" i="2" l="1"/>
  <c r="P188" i="2" s="1"/>
  <c r="N191" i="2"/>
  <c r="I191" i="2"/>
  <c r="G192" i="2"/>
  <c r="H192" i="2" s="1"/>
  <c r="L192" i="2"/>
  <c r="M192" i="2"/>
  <c r="F193" i="2"/>
  <c r="E193" i="2"/>
  <c r="A193" i="2"/>
  <c r="C193" i="2"/>
  <c r="J197" i="2" s="1"/>
  <c r="B193" i="2"/>
  <c r="D194" i="2"/>
  <c r="O189" i="2" l="1"/>
  <c r="P189" i="2" s="1"/>
  <c r="N192" i="2"/>
  <c r="I192" i="2"/>
  <c r="G193" i="2"/>
  <c r="H193" i="2" s="1"/>
  <c r="L193" i="2"/>
  <c r="M193" i="2"/>
  <c r="F194" i="2"/>
  <c r="E194" i="2"/>
  <c r="B194" i="2"/>
  <c r="A194" i="2"/>
  <c r="C194" i="2"/>
  <c r="J198" i="2" s="1"/>
  <c r="D195" i="2"/>
  <c r="O190" i="2" l="1"/>
  <c r="P190" i="2" s="1"/>
  <c r="N193" i="2"/>
  <c r="I193" i="2"/>
  <c r="G194" i="2"/>
  <c r="H194" i="2" s="1"/>
  <c r="L194" i="2"/>
  <c r="M194" i="2"/>
  <c r="F195" i="2"/>
  <c r="E195" i="2"/>
  <c r="C195" i="2"/>
  <c r="J199" i="2" s="1"/>
  <c r="B195" i="2"/>
  <c r="A195" i="2"/>
  <c r="D196" i="2"/>
  <c r="O191" i="2" l="1"/>
  <c r="P191" i="2" s="1"/>
  <c r="N194" i="2"/>
  <c r="I194" i="2"/>
  <c r="G195" i="2"/>
  <c r="H195" i="2" s="1"/>
  <c r="L195" i="2"/>
  <c r="M195" i="2"/>
  <c r="F196" i="2"/>
  <c r="E196" i="2"/>
  <c r="C196" i="2"/>
  <c r="J200" i="2" s="1"/>
  <c r="B196" i="2"/>
  <c r="A196" i="2"/>
  <c r="D197" i="2"/>
  <c r="O192" i="2" l="1"/>
  <c r="P192" i="2" s="1"/>
  <c r="N195" i="2"/>
  <c r="I195" i="2"/>
  <c r="G196" i="2"/>
  <c r="H196" i="2" s="1"/>
  <c r="L196" i="2"/>
  <c r="M196" i="2"/>
  <c r="F197" i="2"/>
  <c r="E197" i="2"/>
  <c r="A197" i="2"/>
  <c r="B197" i="2"/>
  <c r="C197" i="2"/>
  <c r="J201" i="2" s="1"/>
  <c r="D198" i="2"/>
  <c r="O193" i="2" l="1"/>
  <c r="P193" i="2" s="1"/>
  <c r="N196" i="2"/>
  <c r="I196" i="2"/>
  <c r="G197" i="2"/>
  <c r="H197" i="2" s="1"/>
  <c r="L197" i="2"/>
  <c r="M197" i="2"/>
  <c r="F198" i="2"/>
  <c r="E198" i="2"/>
  <c r="B198" i="2"/>
  <c r="A198" i="2"/>
  <c r="C198" i="2"/>
  <c r="J202" i="2" s="1"/>
  <c r="D199" i="2"/>
  <c r="O194" i="2" l="1"/>
  <c r="P194" i="2" s="1"/>
  <c r="N197" i="2"/>
  <c r="I197" i="2"/>
  <c r="G198" i="2"/>
  <c r="H198" i="2" s="1"/>
  <c r="L198" i="2"/>
  <c r="M198" i="2"/>
  <c r="F199" i="2"/>
  <c r="E199" i="2"/>
  <c r="C199" i="2"/>
  <c r="J203" i="2" s="1"/>
  <c r="B199" i="2"/>
  <c r="A199" i="2"/>
  <c r="D200" i="2"/>
  <c r="O195" i="2" l="1"/>
  <c r="P195" i="2" s="1"/>
  <c r="N198" i="2"/>
  <c r="I198" i="2"/>
  <c r="G199" i="2"/>
  <c r="H199" i="2" s="1"/>
  <c r="L199" i="2"/>
  <c r="M199" i="2"/>
  <c r="F200" i="2"/>
  <c r="E200" i="2"/>
  <c r="C200" i="2"/>
  <c r="J204" i="2" s="1"/>
  <c r="A200" i="2"/>
  <c r="B200" i="2"/>
  <c r="D201" i="2"/>
  <c r="O196" i="2" l="1"/>
  <c r="P196" i="2" s="1"/>
  <c r="N199" i="2"/>
  <c r="I199" i="2"/>
  <c r="G200" i="2"/>
  <c r="H200" i="2" s="1"/>
  <c r="L200" i="2"/>
  <c r="M200" i="2"/>
  <c r="F201" i="2"/>
  <c r="E201" i="2"/>
  <c r="A201" i="2"/>
  <c r="C201" i="2"/>
  <c r="J205" i="2" s="1"/>
  <c r="B201" i="2"/>
  <c r="D202" i="2"/>
  <c r="O197" i="2" l="1"/>
  <c r="P197" i="2" s="1"/>
  <c r="N200" i="2"/>
  <c r="I200" i="2"/>
  <c r="G201" i="2"/>
  <c r="H201" i="2" s="1"/>
  <c r="L201" i="2"/>
  <c r="M201" i="2"/>
  <c r="F202" i="2"/>
  <c r="E202" i="2"/>
  <c r="B202" i="2"/>
  <c r="A202" i="2"/>
  <c r="C202" i="2"/>
  <c r="J206" i="2" s="1"/>
  <c r="D203" i="2"/>
  <c r="O198" i="2" l="1"/>
  <c r="P198" i="2" s="1"/>
  <c r="N201" i="2"/>
  <c r="I201" i="2"/>
  <c r="G202" i="2"/>
  <c r="H202" i="2" s="1"/>
  <c r="L202" i="2"/>
  <c r="M202" i="2"/>
  <c r="F203" i="2"/>
  <c r="E203" i="2"/>
  <c r="C203" i="2"/>
  <c r="J207" i="2" s="1"/>
  <c r="B203" i="2"/>
  <c r="A203" i="2"/>
  <c r="D204" i="2"/>
  <c r="O199" i="2" l="1"/>
  <c r="P199" i="2" s="1"/>
  <c r="N202" i="2"/>
  <c r="I202" i="2"/>
  <c r="G203" i="2"/>
  <c r="H203" i="2" s="1"/>
  <c r="L203" i="2"/>
  <c r="M203" i="2"/>
  <c r="F204" i="2"/>
  <c r="E204" i="2"/>
  <c r="C204" i="2"/>
  <c r="J208" i="2" s="1"/>
  <c r="B204" i="2"/>
  <c r="A204" i="2"/>
  <c r="D205" i="2"/>
  <c r="O200" i="2" l="1"/>
  <c r="P200" i="2" s="1"/>
  <c r="N203" i="2"/>
  <c r="I203" i="2"/>
  <c r="G204" i="2"/>
  <c r="H204" i="2" s="1"/>
  <c r="L204" i="2"/>
  <c r="M204" i="2"/>
  <c r="F205" i="2"/>
  <c r="E205" i="2"/>
  <c r="A205" i="2"/>
  <c r="B205" i="2"/>
  <c r="C205" i="2"/>
  <c r="J209" i="2" s="1"/>
  <c r="D206" i="2"/>
  <c r="O201" i="2" l="1"/>
  <c r="P201" i="2" s="1"/>
  <c r="N204" i="2"/>
  <c r="I204" i="2"/>
  <c r="G205" i="2"/>
  <c r="H205" i="2" s="1"/>
  <c r="L205" i="2"/>
  <c r="M205" i="2"/>
  <c r="F206" i="2"/>
  <c r="E206" i="2"/>
  <c r="B206" i="2"/>
  <c r="A206" i="2"/>
  <c r="C206" i="2"/>
  <c r="J210" i="2" s="1"/>
  <c r="D207" i="2"/>
  <c r="O202" i="2" l="1"/>
  <c r="P202" i="2" s="1"/>
  <c r="N205" i="2"/>
  <c r="I205" i="2"/>
  <c r="G206" i="2"/>
  <c r="H206" i="2" s="1"/>
  <c r="L206" i="2"/>
  <c r="M206" i="2"/>
  <c r="F207" i="2"/>
  <c r="E207" i="2"/>
  <c r="C207" i="2"/>
  <c r="J211" i="2" s="1"/>
  <c r="B207" i="2"/>
  <c r="A207" i="2"/>
  <c r="D208" i="2"/>
  <c r="O203" i="2" l="1"/>
  <c r="P203" i="2" s="1"/>
  <c r="N206" i="2"/>
  <c r="I206" i="2"/>
  <c r="G207" i="2"/>
  <c r="H207" i="2" s="1"/>
  <c r="L207" i="2"/>
  <c r="M207" i="2"/>
  <c r="F208" i="2"/>
  <c r="E208" i="2"/>
  <c r="C208" i="2"/>
  <c r="J212" i="2" s="1"/>
  <c r="A208" i="2"/>
  <c r="B208" i="2"/>
  <c r="D209" i="2"/>
  <c r="O204" i="2" l="1"/>
  <c r="P204" i="2" s="1"/>
  <c r="N207" i="2"/>
  <c r="I207" i="2"/>
  <c r="G208" i="2"/>
  <c r="H208" i="2" s="1"/>
  <c r="L208" i="2"/>
  <c r="M208" i="2"/>
  <c r="F209" i="2"/>
  <c r="E209" i="2"/>
  <c r="A209" i="2"/>
  <c r="C209" i="2"/>
  <c r="J213" i="2" s="1"/>
  <c r="B209" i="2"/>
  <c r="D210" i="2"/>
  <c r="O205" i="2" l="1"/>
  <c r="P205" i="2" s="1"/>
  <c r="N208" i="2"/>
  <c r="I208" i="2"/>
  <c r="G209" i="2"/>
  <c r="H209" i="2" s="1"/>
  <c r="L209" i="2"/>
  <c r="M209" i="2"/>
  <c r="F210" i="2"/>
  <c r="E210" i="2"/>
  <c r="B210" i="2"/>
  <c r="A210" i="2"/>
  <c r="C210" i="2"/>
  <c r="J214" i="2" s="1"/>
  <c r="D211" i="2"/>
  <c r="O206" i="2" l="1"/>
  <c r="P206" i="2" s="1"/>
  <c r="N209" i="2"/>
  <c r="I209" i="2"/>
  <c r="G210" i="2"/>
  <c r="H210" i="2" s="1"/>
  <c r="L210" i="2"/>
  <c r="M210" i="2"/>
  <c r="F211" i="2"/>
  <c r="E211" i="2"/>
  <c r="C211" i="2"/>
  <c r="J215" i="2" s="1"/>
  <c r="B211" i="2"/>
  <c r="A211" i="2"/>
  <c r="D212" i="2"/>
  <c r="O207" i="2" l="1"/>
  <c r="P207" i="2" s="1"/>
  <c r="N210" i="2"/>
  <c r="I210" i="2"/>
  <c r="G211" i="2"/>
  <c r="H211" i="2" s="1"/>
  <c r="L211" i="2"/>
  <c r="M211" i="2"/>
  <c r="F212" i="2"/>
  <c r="E212" i="2"/>
  <c r="C212" i="2"/>
  <c r="J216" i="2" s="1"/>
  <c r="B212" i="2"/>
  <c r="A212" i="2"/>
  <c r="D213" i="2"/>
  <c r="O208" i="2" l="1"/>
  <c r="P208" i="2" s="1"/>
  <c r="N211" i="2"/>
  <c r="I211" i="2"/>
  <c r="G212" i="2"/>
  <c r="H212" i="2" s="1"/>
  <c r="L212" i="2"/>
  <c r="M212" i="2"/>
  <c r="F213" i="2"/>
  <c r="E213" i="2"/>
  <c r="A213" i="2"/>
  <c r="B213" i="2"/>
  <c r="C213" i="2"/>
  <c r="J217" i="2" s="1"/>
  <c r="D214" i="2"/>
  <c r="O209" i="2" l="1"/>
  <c r="P209" i="2" s="1"/>
  <c r="N212" i="2"/>
  <c r="I212" i="2"/>
  <c r="G213" i="2"/>
  <c r="H213" i="2" s="1"/>
  <c r="L213" i="2"/>
  <c r="M213" i="2"/>
  <c r="F214" i="2"/>
  <c r="E214" i="2"/>
  <c r="B214" i="2"/>
  <c r="A214" i="2"/>
  <c r="C214" i="2"/>
  <c r="J218" i="2" s="1"/>
  <c r="D215" i="2"/>
  <c r="O210" i="2" l="1"/>
  <c r="P210" i="2" s="1"/>
  <c r="N213" i="2"/>
  <c r="I213" i="2"/>
  <c r="G214" i="2"/>
  <c r="H214" i="2" s="1"/>
  <c r="L214" i="2"/>
  <c r="M214" i="2"/>
  <c r="F215" i="2"/>
  <c r="E215" i="2"/>
  <c r="C215" i="2"/>
  <c r="J219" i="2" s="1"/>
  <c r="B215" i="2"/>
  <c r="A215" i="2"/>
  <c r="D216" i="2"/>
  <c r="O211" i="2" l="1"/>
  <c r="P211" i="2" s="1"/>
  <c r="N214" i="2"/>
  <c r="I214" i="2"/>
  <c r="G215" i="2"/>
  <c r="H215" i="2" s="1"/>
  <c r="L215" i="2"/>
  <c r="M215" i="2"/>
  <c r="F216" i="2"/>
  <c r="E216" i="2"/>
  <c r="C216" i="2"/>
  <c r="J220" i="2" s="1"/>
  <c r="A216" i="2"/>
  <c r="B216" i="2"/>
  <c r="D217" i="2"/>
  <c r="O212" i="2" l="1"/>
  <c r="P212" i="2" s="1"/>
  <c r="N215" i="2"/>
  <c r="I215" i="2"/>
  <c r="G216" i="2"/>
  <c r="H216" i="2" s="1"/>
  <c r="L216" i="2"/>
  <c r="M216" i="2"/>
  <c r="F217" i="2"/>
  <c r="E217" i="2"/>
  <c r="A217" i="2"/>
  <c r="C217" i="2"/>
  <c r="J221" i="2" s="1"/>
  <c r="B217" i="2"/>
  <c r="D218" i="2"/>
  <c r="O213" i="2" l="1"/>
  <c r="P213" i="2" s="1"/>
  <c r="N216" i="2"/>
  <c r="I216" i="2"/>
  <c r="G217" i="2"/>
  <c r="H217" i="2" s="1"/>
  <c r="L217" i="2"/>
  <c r="M217" i="2"/>
  <c r="F218" i="2"/>
  <c r="E218" i="2"/>
  <c r="B218" i="2"/>
  <c r="A218" i="2"/>
  <c r="C218" i="2"/>
  <c r="J222" i="2" s="1"/>
  <c r="D219" i="2"/>
  <c r="O214" i="2" l="1"/>
  <c r="P214" i="2" s="1"/>
  <c r="N217" i="2"/>
  <c r="I217" i="2"/>
  <c r="G218" i="2"/>
  <c r="H218" i="2" s="1"/>
  <c r="L218" i="2"/>
  <c r="M218" i="2"/>
  <c r="F219" i="2"/>
  <c r="E219" i="2"/>
  <c r="C219" i="2"/>
  <c r="J223" i="2" s="1"/>
  <c r="B219" i="2"/>
  <c r="A219" i="2"/>
  <c r="D220" i="2"/>
  <c r="O215" i="2" l="1"/>
  <c r="P215" i="2" s="1"/>
  <c r="N218" i="2"/>
  <c r="I218" i="2"/>
  <c r="G219" i="2"/>
  <c r="H219" i="2" s="1"/>
  <c r="L219" i="2"/>
  <c r="M219" i="2"/>
  <c r="F220" i="2"/>
  <c r="E220" i="2"/>
  <c r="C220" i="2"/>
  <c r="J224" i="2" s="1"/>
  <c r="B220" i="2"/>
  <c r="A220" i="2"/>
  <c r="D221" i="2"/>
  <c r="O216" i="2" l="1"/>
  <c r="P216" i="2" s="1"/>
  <c r="N219" i="2"/>
  <c r="I219" i="2"/>
  <c r="G220" i="2"/>
  <c r="H220" i="2" s="1"/>
  <c r="L220" i="2"/>
  <c r="M220" i="2"/>
  <c r="F221" i="2"/>
  <c r="E221" i="2"/>
  <c r="A221" i="2"/>
  <c r="B221" i="2"/>
  <c r="C221" i="2"/>
  <c r="J225" i="2" s="1"/>
  <c r="D222" i="2"/>
  <c r="O217" i="2" l="1"/>
  <c r="P217" i="2" s="1"/>
  <c r="N220" i="2"/>
  <c r="I220" i="2"/>
  <c r="G221" i="2"/>
  <c r="H221" i="2" s="1"/>
  <c r="L221" i="2"/>
  <c r="M221" i="2"/>
  <c r="F222" i="2"/>
  <c r="E222" i="2"/>
  <c r="B222" i="2"/>
  <c r="A222" i="2"/>
  <c r="C222" i="2"/>
  <c r="J226" i="2" s="1"/>
  <c r="D223" i="2"/>
  <c r="O218" i="2" l="1"/>
  <c r="P218" i="2" s="1"/>
  <c r="N221" i="2"/>
  <c r="I221" i="2"/>
  <c r="G222" i="2"/>
  <c r="H222" i="2" s="1"/>
  <c r="L222" i="2"/>
  <c r="M222" i="2"/>
  <c r="F223" i="2"/>
  <c r="E223" i="2"/>
  <c r="C223" i="2"/>
  <c r="J227" i="2" s="1"/>
  <c r="B223" i="2"/>
  <c r="A223" i="2"/>
  <c r="D224" i="2"/>
  <c r="O219" i="2" l="1"/>
  <c r="P219" i="2" s="1"/>
  <c r="N222" i="2"/>
  <c r="I222" i="2"/>
  <c r="G223" i="2"/>
  <c r="H223" i="2" s="1"/>
  <c r="L223" i="2"/>
  <c r="M223" i="2"/>
  <c r="F224" i="2"/>
  <c r="E224" i="2"/>
  <c r="C224" i="2"/>
  <c r="J228" i="2" s="1"/>
  <c r="A224" i="2"/>
  <c r="B224" i="2"/>
  <c r="D225" i="2"/>
  <c r="O220" i="2" l="1"/>
  <c r="P220" i="2" s="1"/>
  <c r="N223" i="2"/>
  <c r="I223" i="2"/>
  <c r="G224" i="2"/>
  <c r="H224" i="2" s="1"/>
  <c r="L224" i="2"/>
  <c r="M224" i="2"/>
  <c r="F225" i="2"/>
  <c r="E225" i="2"/>
  <c r="A225" i="2"/>
  <c r="C225" i="2"/>
  <c r="J229" i="2" s="1"/>
  <c r="B225" i="2"/>
  <c r="D226" i="2"/>
  <c r="O221" i="2" l="1"/>
  <c r="P221" i="2" s="1"/>
  <c r="N224" i="2"/>
  <c r="I224" i="2"/>
  <c r="G225" i="2"/>
  <c r="H225" i="2" s="1"/>
  <c r="L225" i="2"/>
  <c r="M225" i="2"/>
  <c r="F226" i="2"/>
  <c r="E226" i="2"/>
  <c r="B226" i="2"/>
  <c r="A226" i="2"/>
  <c r="C226" i="2"/>
  <c r="J230" i="2" s="1"/>
  <c r="D227" i="2"/>
  <c r="O222" i="2" l="1"/>
  <c r="P222" i="2" s="1"/>
  <c r="N225" i="2"/>
  <c r="I225" i="2"/>
  <c r="G226" i="2"/>
  <c r="H226" i="2" s="1"/>
  <c r="L226" i="2"/>
  <c r="M226" i="2"/>
  <c r="F227" i="2"/>
  <c r="E227" i="2"/>
  <c r="C227" i="2"/>
  <c r="J231" i="2" s="1"/>
  <c r="B227" i="2"/>
  <c r="A227" i="2"/>
  <c r="D228" i="2"/>
  <c r="O223" i="2" l="1"/>
  <c r="P223" i="2" s="1"/>
  <c r="N226" i="2"/>
  <c r="I226" i="2"/>
  <c r="G227" i="2"/>
  <c r="H227" i="2" s="1"/>
  <c r="L227" i="2"/>
  <c r="M227" i="2"/>
  <c r="F228" i="2"/>
  <c r="E228" i="2"/>
  <c r="C228" i="2"/>
  <c r="J232" i="2" s="1"/>
  <c r="B228" i="2"/>
  <c r="A228" i="2"/>
  <c r="D229" i="2"/>
  <c r="O224" i="2" l="1"/>
  <c r="P224" i="2" s="1"/>
  <c r="N227" i="2"/>
  <c r="I227" i="2"/>
  <c r="G228" i="2"/>
  <c r="H228" i="2" s="1"/>
  <c r="L228" i="2"/>
  <c r="M228" i="2"/>
  <c r="F229" i="2"/>
  <c r="E229" i="2"/>
  <c r="A229" i="2"/>
  <c r="B229" i="2"/>
  <c r="C229" i="2"/>
  <c r="J233" i="2" s="1"/>
  <c r="D230" i="2"/>
  <c r="O225" i="2" l="1"/>
  <c r="P225" i="2" s="1"/>
  <c r="N228" i="2"/>
  <c r="I228" i="2"/>
  <c r="G229" i="2"/>
  <c r="H229" i="2" s="1"/>
  <c r="L229" i="2"/>
  <c r="M229" i="2"/>
  <c r="F230" i="2"/>
  <c r="E230" i="2"/>
  <c r="B230" i="2"/>
  <c r="A230" i="2"/>
  <c r="C230" i="2"/>
  <c r="J234" i="2" s="1"/>
  <c r="D231" i="2"/>
  <c r="O226" i="2" l="1"/>
  <c r="P226" i="2" s="1"/>
  <c r="N229" i="2"/>
  <c r="I229" i="2"/>
  <c r="G230" i="2"/>
  <c r="H230" i="2" s="1"/>
  <c r="L230" i="2"/>
  <c r="M230" i="2"/>
  <c r="F231" i="2"/>
  <c r="E231" i="2"/>
  <c r="C231" i="2"/>
  <c r="J235" i="2" s="1"/>
  <c r="B231" i="2"/>
  <c r="A231" i="2"/>
  <c r="D232" i="2"/>
  <c r="O227" i="2" l="1"/>
  <c r="P227" i="2" s="1"/>
  <c r="N230" i="2"/>
  <c r="I230" i="2"/>
  <c r="G231" i="2"/>
  <c r="H231" i="2" s="1"/>
  <c r="L231" i="2"/>
  <c r="M231" i="2"/>
  <c r="F232" i="2"/>
  <c r="E232" i="2"/>
  <c r="C232" i="2"/>
  <c r="J236" i="2" s="1"/>
  <c r="A232" i="2"/>
  <c r="B232" i="2"/>
  <c r="D233" i="2"/>
  <c r="O228" i="2" l="1"/>
  <c r="P228" i="2" s="1"/>
  <c r="N231" i="2"/>
  <c r="I231" i="2"/>
  <c r="G232" i="2"/>
  <c r="H232" i="2" s="1"/>
  <c r="L232" i="2"/>
  <c r="M232" i="2"/>
  <c r="F233" i="2"/>
  <c r="E233" i="2"/>
  <c r="A233" i="2"/>
  <c r="C233" i="2"/>
  <c r="J237" i="2" s="1"/>
  <c r="B233" i="2"/>
  <c r="D234" i="2"/>
  <c r="O229" i="2" l="1"/>
  <c r="P229" i="2" s="1"/>
  <c r="N232" i="2"/>
  <c r="I232" i="2"/>
  <c r="G233" i="2"/>
  <c r="H233" i="2" s="1"/>
  <c r="L233" i="2"/>
  <c r="M233" i="2"/>
  <c r="F234" i="2"/>
  <c r="E234" i="2"/>
  <c r="B234" i="2"/>
  <c r="A234" i="2"/>
  <c r="C234" i="2"/>
  <c r="J238" i="2" s="1"/>
  <c r="D235" i="2"/>
  <c r="O230" i="2" l="1"/>
  <c r="P230" i="2" s="1"/>
  <c r="N233" i="2"/>
  <c r="I233" i="2"/>
  <c r="G234" i="2"/>
  <c r="H234" i="2" s="1"/>
  <c r="L234" i="2"/>
  <c r="M234" i="2"/>
  <c r="F235" i="2"/>
  <c r="E235" i="2"/>
  <c r="C235" i="2"/>
  <c r="J239" i="2" s="1"/>
  <c r="B235" i="2"/>
  <c r="A235" i="2"/>
  <c r="D236" i="2"/>
  <c r="O231" i="2" l="1"/>
  <c r="P231" i="2" s="1"/>
  <c r="N234" i="2"/>
  <c r="I234" i="2"/>
  <c r="G235" i="2"/>
  <c r="H235" i="2" s="1"/>
  <c r="L235" i="2"/>
  <c r="M235" i="2"/>
  <c r="F236" i="2"/>
  <c r="E236" i="2"/>
  <c r="C236" i="2"/>
  <c r="J240" i="2" s="1"/>
  <c r="B236" i="2"/>
  <c r="A236" i="2"/>
  <c r="D237" i="2"/>
  <c r="O232" i="2" l="1"/>
  <c r="P232" i="2" s="1"/>
  <c r="N235" i="2"/>
  <c r="I235" i="2"/>
  <c r="G236" i="2"/>
  <c r="H236" i="2" s="1"/>
  <c r="L236" i="2"/>
  <c r="M236" i="2"/>
  <c r="F237" i="2"/>
  <c r="E237" i="2"/>
  <c r="A237" i="2"/>
  <c r="B237" i="2"/>
  <c r="C237" i="2"/>
  <c r="J241" i="2" s="1"/>
  <c r="D238" i="2"/>
  <c r="O233" i="2" l="1"/>
  <c r="P233" i="2" s="1"/>
  <c r="N236" i="2"/>
  <c r="I236" i="2"/>
  <c r="G237" i="2"/>
  <c r="H237" i="2" s="1"/>
  <c r="L237" i="2"/>
  <c r="M237" i="2"/>
  <c r="F238" i="2"/>
  <c r="E238" i="2"/>
  <c r="B238" i="2"/>
  <c r="A238" i="2"/>
  <c r="C238" i="2"/>
  <c r="J242" i="2" s="1"/>
  <c r="D239" i="2"/>
  <c r="O234" i="2" l="1"/>
  <c r="P234" i="2" s="1"/>
  <c r="N237" i="2"/>
  <c r="I237" i="2"/>
  <c r="G238" i="2"/>
  <c r="H238" i="2" s="1"/>
  <c r="L238" i="2"/>
  <c r="M238" i="2"/>
  <c r="F239" i="2"/>
  <c r="E239" i="2"/>
  <c r="C239" i="2"/>
  <c r="J243" i="2" s="1"/>
  <c r="B239" i="2"/>
  <c r="A239" i="2"/>
  <c r="D240" i="2"/>
  <c r="O235" i="2" l="1"/>
  <c r="P235" i="2" s="1"/>
  <c r="N238" i="2"/>
  <c r="I238" i="2"/>
  <c r="G239" i="2"/>
  <c r="H239" i="2" s="1"/>
  <c r="L239" i="2"/>
  <c r="M239" i="2"/>
  <c r="F240" i="2"/>
  <c r="E240" i="2"/>
  <c r="C240" i="2"/>
  <c r="J244" i="2" s="1"/>
  <c r="A240" i="2"/>
  <c r="B240" i="2"/>
  <c r="D241" i="2"/>
  <c r="O236" i="2" l="1"/>
  <c r="P236" i="2" s="1"/>
  <c r="N239" i="2"/>
  <c r="I239" i="2"/>
  <c r="G240" i="2"/>
  <c r="H240" i="2" s="1"/>
  <c r="L240" i="2"/>
  <c r="M240" i="2"/>
  <c r="F241" i="2"/>
  <c r="E241" i="2"/>
  <c r="A241" i="2"/>
  <c r="C241" i="2"/>
  <c r="J245" i="2" s="1"/>
  <c r="B241" i="2"/>
  <c r="D242" i="2"/>
  <c r="O237" i="2" l="1"/>
  <c r="P237" i="2" s="1"/>
  <c r="N240" i="2"/>
  <c r="I240" i="2"/>
  <c r="G241" i="2"/>
  <c r="H241" i="2" s="1"/>
  <c r="L241" i="2"/>
  <c r="M241" i="2"/>
  <c r="F242" i="2"/>
  <c r="E242" i="2"/>
  <c r="B242" i="2"/>
  <c r="A242" i="2"/>
  <c r="C242" i="2"/>
  <c r="J246" i="2" s="1"/>
  <c r="D243" i="2"/>
  <c r="O238" i="2" l="1"/>
  <c r="P238" i="2" s="1"/>
  <c r="N241" i="2"/>
  <c r="I241" i="2"/>
  <c r="G242" i="2"/>
  <c r="H242" i="2" s="1"/>
  <c r="L242" i="2"/>
  <c r="M242" i="2"/>
  <c r="F243" i="2"/>
  <c r="E243" i="2"/>
  <c r="C243" i="2"/>
  <c r="J247" i="2" s="1"/>
  <c r="B243" i="2"/>
  <c r="A243" i="2"/>
  <c r="D244" i="2"/>
  <c r="O239" i="2" l="1"/>
  <c r="P239" i="2" s="1"/>
  <c r="N242" i="2"/>
  <c r="I242" i="2"/>
  <c r="G243" i="2"/>
  <c r="H243" i="2" s="1"/>
  <c r="L243" i="2"/>
  <c r="M243" i="2"/>
  <c r="F244" i="2"/>
  <c r="E244" i="2"/>
  <c r="C244" i="2"/>
  <c r="J248" i="2" s="1"/>
  <c r="B244" i="2"/>
  <c r="A244" i="2"/>
  <c r="D245" i="2"/>
  <c r="O240" i="2" l="1"/>
  <c r="P240" i="2" s="1"/>
  <c r="N243" i="2"/>
  <c r="I243" i="2"/>
  <c r="G244" i="2"/>
  <c r="H244" i="2" s="1"/>
  <c r="L244" i="2"/>
  <c r="M244" i="2"/>
  <c r="F245" i="2"/>
  <c r="E245" i="2"/>
  <c r="A245" i="2"/>
  <c r="B245" i="2"/>
  <c r="C245" i="2"/>
  <c r="J249" i="2" s="1"/>
  <c r="D246" i="2"/>
  <c r="O241" i="2" l="1"/>
  <c r="P241" i="2" s="1"/>
  <c r="N244" i="2"/>
  <c r="I244" i="2"/>
  <c r="G245" i="2"/>
  <c r="H245" i="2" s="1"/>
  <c r="L245" i="2"/>
  <c r="M245" i="2"/>
  <c r="F246" i="2"/>
  <c r="E246" i="2"/>
  <c r="B246" i="2"/>
  <c r="A246" i="2"/>
  <c r="C246" i="2"/>
  <c r="J250" i="2" s="1"/>
  <c r="D247" i="2"/>
  <c r="O242" i="2" l="1"/>
  <c r="P242" i="2" s="1"/>
  <c r="N245" i="2"/>
  <c r="I245" i="2"/>
  <c r="G246" i="2"/>
  <c r="H246" i="2" s="1"/>
  <c r="L246" i="2"/>
  <c r="M246" i="2"/>
  <c r="F247" i="2"/>
  <c r="E247" i="2"/>
  <c r="C247" i="2"/>
  <c r="J251" i="2" s="1"/>
  <c r="B247" i="2"/>
  <c r="A247" i="2"/>
  <c r="D248" i="2"/>
  <c r="O243" i="2" l="1"/>
  <c r="P243" i="2" s="1"/>
  <c r="N246" i="2"/>
  <c r="I246" i="2"/>
  <c r="G247" i="2"/>
  <c r="H247" i="2" s="1"/>
  <c r="L247" i="2"/>
  <c r="M247" i="2"/>
  <c r="F248" i="2"/>
  <c r="E248" i="2"/>
  <c r="C248" i="2"/>
  <c r="J252" i="2" s="1"/>
  <c r="A248" i="2"/>
  <c r="B248" i="2"/>
  <c r="D249" i="2"/>
  <c r="O244" i="2" l="1"/>
  <c r="P244" i="2" s="1"/>
  <c r="N247" i="2"/>
  <c r="I247" i="2"/>
  <c r="G248" i="2"/>
  <c r="H248" i="2" s="1"/>
  <c r="L248" i="2"/>
  <c r="M248" i="2"/>
  <c r="F249" i="2"/>
  <c r="E249" i="2"/>
  <c r="A249" i="2"/>
  <c r="C249" i="2"/>
  <c r="J253" i="2" s="1"/>
  <c r="B249" i="2"/>
  <c r="D250" i="2"/>
  <c r="O245" i="2" l="1"/>
  <c r="P245" i="2" s="1"/>
  <c r="N248" i="2"/>
  <c r="I248" i="2"/>
  <c r="G249" i="2"/>
  <c r="H249" i="2" s="1"/>
  <c r="L249" i="2"/>
  <c r="M249" i="2"/>
  <c r="F250" i="2"/>
  <c r="E250" i="2"/>
  <c r="B250" i="2"/>
  <c r="A250" i="2"/>
  <c r="C250" i="2"/>
  <c r="J254" i="2" s="1"/>
  <c r="D251" i="2"/>
  <c r="O246" i="2" l="1"/>
  <c r="P246" i="2" s="1"/>
  <c r="N249" i="2"/>
  <c r="I249" i="2"/>
  <c r="G250" i="2"/>
  <c r="H250" i="2" s="1"/>
  <c r="L250" i="2"/>
  <c r="M250" i="2"/>
  <c r="F251" i="2"/>
  <c r="E251" i="2"/>
  <c r="C251" i="2"/>
  <c r="J255" i="2" s="1"/>
  <c r="B251" i="2"/>
  <c r="A251" i="2"/>
  <c r="D252" i="2"/>
  <c r="O247" i="2" l="1"/>
  <c r="P247" i="2" s="1"/>
  <c r="N250" i="2"/>
  <c r="I250" i="2"/>
  <c r="G251" i="2"/>
  <c r="H251" i="2" s="1"/>
  <c r="L251" i="2"/>
  <c r="M251" i="2"/>
  <c r="F252" i="2"/>
  <c r="E252" i="2"/>
  <c r="C252" i="2"/>
  <c r="J256" i="2" s="1"/>
  <c r="B252" i="2"/>
  <c r="A252" i="2"/>
  <c r="D253" i="2"/>
  <c r="O248" i="2" l="1"/>
  <c r="P248" i="2" s="1"/>
  <c r="N251" i="2"/>
  <c r="I251" i="2"/>
  <c r="G252" i="2"/>
  <c r="H252" i="2" s="1"/>
  <c r="L252" i="2"/>
  <c r="M252" i="2"/>
  <c r="F253" i="2"/>
  <c r="E253" i="2"/>
  <c r="A253" i="2"/>
  <c r="B253" i="2"/>
  <c r="C253" i="2"/>
  <c r="J257" i="2" s="1"/>
  <c r="D254" i="2"/>
  <c r="O249" i="2" l="1"/>
  <c r="P249" i="2" s="1"/>
  <c r="N252" i="2"/>
  <c r="I252" i="2"/>
  <c r="G253" i="2"/>
  <c r="H253" i="2" s="1"/>
  <c r="L253" i="2"/>
  <c r="M253" i="2"/>
  <c r="F254" i="2"/>
  <c r="E254" i="2"/>
  <c r="B254" i="2"/>
  <c r="A254" i="2"/>
  <c r="C254" i="2"/>
  <c r="J258" i="2" s="1"/>
  <c r="D255" i="2"/>
  <c r="O250" i="2" l="1"/>
  <c r="P250" i="2" s="1"/>
  <c r="N253" i="2"/>
  <c r="I253" i="2"/>
  <c r="G254" i="2"/>
  <c r="H254" i="2" s="1"/>
  <c r="L254" i="2"/>
  <c r="M254" i="2"/>
  <c r="F255" i="2"/>
  <c r="E255" i="2"/>
  <c r="C255" i="2"/>
  <c r="J259" i="2" s="1"/>
  <c r="B255" i="2"/>
  <c r="A255" i="2"/>
  <c r="D256" i="2"/>
  <c r="O251" i="2" l="1"/>
  <c r="P251" i="2" s="1"/>
  <c r="N254" i="2"/>
  <c r="I254" i="2"/>
  <c r="G255" i="2"/>
  <c r="H255" i="2" s="1"/>
  <c r="L255" i="2"/>
  <c r="M255" i="2"/>
  <c r="F256" i="2"/>
  <c r="E256" i="2"/>
  <c r="C256" i="2"/>
  <c r="J260" i="2" s="1"/>
  <c r="A256" i="2"/>
  <c r="B256" i="2"/>
  <c r="D257" i="2"/>
  <c r="O252" i="2" l="1"/>
  <c r="P252" i="2" s="1"/>
  <c r="N255" i="2"/>
  <c r="I255" i="2"/>
  <c r="G256" i="2"/>
  <c r="H256" i="2" s="1"/>
  <c r="L256" i="2"/>
  <c r="M256" i="2"/>
  <c r="F257" i="2"/>
  <c r="E257" i="2"/>
  <c r="A257" i="2"/>
  <c r="C257" i="2"/>
  <c r="J261" i="2" s="1"/>
  <c r="B257" i="2"/>
  <c r="D258" i="2"/>
  <c r="O253" i="2" l="1"/>
  <c r="P253" i="2" s="1"/>
  <c r="N256" i="2"/>
  <c r="I256" i="2"/>
  <c r="G257" i="2"/>
  <c r="H257" i="2" s="1"/>
  <c r="L257" i="2"/>
  <c r="M257" i="2"/>
  <c r="F258" i="2"/>
  <c r="E258" i="2"/>
  <c r="B258" i="2"/>
  <c r="A258" i="2"/>
  <c r="C258" i="2"/>
  <c r="J262" i="2" s="1"/>
  <c r="D259" i="2"/>
  <c r="O254" i="2" l="1"/>
  <c r="P254" i="2" s="1"/>
  <c r="N257" i="2"/>
  <c r="I257" i="2"/>
  <c r="G258" i="2"/>
  <c r="H258" i="2" s="1"/>
  <c r="L258" i="2"/>
  <c r="M258" i="2"/>
  <c r="F259" i="2"/>
  <c r="E259" i="2"/>
  <c r="C259" i="2"/>
  <c r="J263" i="2" s="1"/>
  <c r="B259" i="2"/>
  <c r="A259" i="2"/>
  <c r="D260" i="2"/>
  <c r="O255" i="2" l="1"/>
  <c r="P255" i="2" s="1"/>
  <c r="I258" i="2"/>
  <c r="N258" i="2"/>
  <c r="G259" i="2"/>
  <c r="H259" i="2" s="1"/>
  <c r="L259" i="2"/>
  <c r="M259" i="2"/>
  <c r="F260" i="2"/>
  <c r="E260" i="2"/>
  <c r="C260" i="2"/>
  <c r="J264" i="2" s="1"/>
  <c r="B260" i="2"/>
  <c r="A260" i="2"/>
  <c r="D261" i="2"/>
  <c r="O256" i="2" l="1"/>
  <c r="P256" i="2" s="1"/>
  <c r="N259" i="2"/>
  <c r="I259" i="2"/>
  <c r="G260" i="2"/>
  <c r="H260" i="2" s="1"/>
  <c r="L260" i="2"/>
  <c r="M260" i="2"/>
  <c r="F261" i="2"/>
  <c r="E261" i="2"/>
  <c r="A261" i="2"/>
  <c r="B261" i="2"/>
  <c r="C261" i="2"/>
  <c r="J265" i="2" s="1"/>
  <c r="D262" i="2"/>
  <c r="O257" i="2" l="1"/>
  <c r="P257" i="2" s="1"/>
  <c r="N260" i="2"/>
  <c r="I260" i="2"/>
  <c r="G261" i="2"/>
  <c r="H261" i="2" s="1"/>
  <c r="L261" i="2"/>
  <c r="M261" i="2"/>
  <c r="F262" i="2"/>
  <c r="E262" i="2"/>
  <c r="B262" i="2"/>
  <c r="A262" i="2"/>
  <c r="C262" i="2"/>
  <c r="J266" i="2" s="1"/>
  <c r="D263" i="2"/>
  <c r="O258" i="2" l="1"/>
  <c r="P258" i="2" s="1"/>
  <c r="N261" i="2"/>
  <c r="I261" i="2"/>
  <c r="G262" i="2"/>
  <c r="H262" i="2" s="1"/>
  <c r="L262" i="2"/>
  <c r="M262" i="2"/>
  <c r="F263" i="2"/>
  <c r="E263" i="2"/>
  <c r="C263" i="2"/>
  <c r="J267" i="2" s="1"/>
  <c r="B263" i="2"/>
  <c r="A263" i="2"/>
  <c r="D264" i="2"/>
  <c r="O259" i="2" l="1"/>
  <c r="P259" i="2" s="1"/>
  <c r="N262" i="2"/>
  <c r="I262" i="2"/>
  <c r="G263" i="2"/>
  <c r="H263" i="2" s="1"/>
  <c r="L263" i="2"/>
  <c r="M263" i="2"/>
  <c r="F264" i="2"/>
  <c r="E264" i="2"/>
  <c r="C264" i="2"/>
  <c r="J268" i="2" s="1"/>
  <c r="A264" i="2"/>
  <c r="B264" i="2"/>
  <c r="D265" i="2"/>
  <c r="O260" i="2" l="1"/>
  <c r="P260" i="2" s="1"/>
  <c r="N263" i="2"/>
  <c r="I263" i="2"/>
  <c r="G264" i="2"/>
  <c r="H264" i="2" s="1"/>
  <c r="L264" i="2"/>
  <c r="M264" i="2"/>
  <c r="F265" i="2"/>
  <c r="E265" i="2"/>
  <c r="A265" i="2"/>
  <c r="C265" i="2"/>
  <c r="J269" i="2" s="1"/>
  <c r="B265" i="2"/>
  <c r="D266" i="2"/>
  <c r="O261" i="2" l="1"/>
  <c r="P261" i="2" s="1"/>
  <c r="N264" i="2"/>
  <c r="I264" i="2"/>
  <c r="G265" i="2"/>
  <c r="H265" i="2" s="1"/>
  <c r="L265" i="2"/>
  <c r="M265" i="2"/>
  <c r="F266" i="2"/>
  <c r="E266" i="2"/>
  <c r="B266" i="2"/>
  <c r="A266" i="2"/>
  <c r="C266" i="2"/>
  <c r="J270" i="2" s="1"/>
  <c r="D267" i="2"/>
  <c r="O262" i="2" l="1"/>
  <c r="P262" i="2" s="1"/>
  <c r="N265" i="2"/>
  <c r="I265" i="2"/>
  <c r="G266" i="2"/>
  <c r="H266" i="2" s="1"/>
  <c r="L266" i="2"/>
  <c r="M266" i="2"/>
  <c r="F267" i="2"/>
  <c r="E267" i="2"/>
  <c r="C267" i="2"/>
  <c r="J271" i="2" s="1"/>
  <c r="B267" i="2"/>
  <c r="A267" i="2"/>
  <c r="D268" i="2"/>
  <c r="O263" i="2" l="1"/>
  <c r="P263" i="2" s="1"/>
  <c r="N266" i="2"/>
  <c r="I266" i="2"/>
  <c r="G267" i="2"/>
  <c r="H267" i="2" s="1"/>
  <c r="L267" i="2"/>
  <c r="M267" i="2"/>
  <c r="F268" i="2"/>
  <c r="E268" i="2"/>
  <c r="C268" i="2"/>
  <c r="J272" i="2" s="1"/>
  <c r="A268" i="2"/>
  <c r="B268" i="2"/>
  <c r="D269" i="2"/>
  <c r="O264" i="2" l="1"/>
  <c r="P264" i="2" s="1"/>
  <c r="N267" i="2"/>
  <c r="I267" i="2"/>
  <c r="G268" i="2"/>
  <c r="H268" i="2" s="1"/>
  <c r="L268" i="2"/>
  <c r="M268" i="2"/>
  <c r="F269" i="2"/>
  <c r="E269" i="2"/>
  <c r="C269" i="2"/>
  <c r="J273" i="2" s="1"/>
  <c r="B269" i="2"/>
  <c r="A269" i="2"/>
  <c r="D270" i="2"/>
  <c r="O265" i="2" l="1"/>
  <c r="P265" i="2" s="1"/>
  <c r="N268" i="2"/>
  <c r="I268" i="2"/>
  <c r="G269" i="2"/>
  <c r="H269" i="2" s="1"/>
  <c r="L269" i="2"/>
  <c r="M269" i="2"/>
  <c r="F270" i="2"/>
  <c r="E270" i="2"/>
  <c r="A270" i="2"/>
  <c r="C270" i="2"/>
  <c r="J274" i="2" s="1"/>
  <c r="B270" i="2"/>
  <c r="D271" i="2"/>
  <c r="O266" i="2" l="1"/>
  <c r="P266" i="2" s="1"/>
  <c r="N269" i="2"/>
  <c r="I269" i="2"/>
  <c r="G270" i="2"/>
  <c r="H270" i="2" s="1"/>
  <c r="L270" i="2"/>
  <c r="M270" i="2"/>
  <c r="F271" i="2"/>
  <c r="E271" i="2"/>
  <c r="B271" i="2"/>
  <c r="A271" i="2"/>
  <c r="C271" i="2"/>
  <c r="J275" i="2" s="1"/>
  <c r="D272" i="2"/>
  <c r="O267" i="2" l="1"/>
  <c r="P267" i="2" s="1"/>
  <c r="N270" i="2"/>
  <c r="I270" i="2"/>
  <c r="G271" i="2"/>
  <c r="H271" i="2" s="1"/>
  <c r="L271" i="2"/>
  <c r="M271" i="2"/>
  <c r="F272" i="2"/>
  <c r="E272" i="2"/>
  <c r="C272" i="2"/>
  <c r="J276" i="2" s="1"/>
  <c r="B272" i="2"/>
  <c r="A272" i="2"/>
  <c r="D273" i="2"/>
  <c r="O268" i="2" l="1"/>
  <c r="P268" i="2" s="1"/>
  <c r="N271" i="2"/>
  <c r="I271" i="2"/>
  <c r="G272" i="2"/>
  <c r="H272" i="2" s="1"/>
  <c r="L272" i="2"/>
  <c r="M272" i="2"/>
  <c r="F273" i="2"/>
  <c r="E273" i="2"/>
  <c r="C273" i="2"/>
  <c r="J277" i="2" s="1"/>
  <c r="B273" i="2"/>
  <c r="A273" i="2"/>
  <c r="D274" i="2"/>
  <c r="O269" i="2" l="1"/>
  <c r="P269" i="2" s="1"/>
  <c r="N272" i="2"/>
  <c r="I272" i="2"/>
  <c r="G273" i="2"/>
  <c r="H273" i="2" s="1"/>
  <c r="L273" i="2"/>
  <c r="M273" i="2"/>
  <c r="F274" i="2"/>
  <c r="E274" i="2"/>
  <c r="A274" i="2"/>
  <c r="C274" i="2"/>
  <c r="J278" i="2" s="1"/>
  <c r="B274" i="2"/>
  <c r="D275" i="2"/>
  <c r="O270" i="2" l="1"/>
  <c r="P270" i="2" s="1"/>
  <c r="N273" i="2"/>
  <c r="I273" i="2"/>
  <c r="G274" i="2"/>
  <c r="H274" i="2" s="1"/>
  <c r="L274" i="2"/>
  <c r="M274" i="2"/>
  <c r="F275" i="2"/>
  <c r="E275" i="2"/>
  <c r="B275" i="2"/>
  <c r="A275" i="2"/>
  <c r="C275" i="2"/>
  <c r="J279" i="2" s="1"/>
  <c r="D276" i="2"/>
  <c r="O271" i="2" l="1"/>
  <c r="P271" i="2" s="1"/>
  <c r="N274" i="2"/>
  <c r="I274" i="2"/>
  <c r="G275" i="2"/>
  <c r="H275" i="2" s="1"/>
  <c r="L275" i="2"/>
  <c r="M275" i="2"/>
  <c r="F276" i="2"/>
  <c r="E276" i="2"/>
  <c r="C276" i="2"/>
  <c r="J280" i="2" s="1"/>
  <c r="B276" i="2"/>
  <c r="A276" i="2"/>
  <c r="D277" i="2"/>
  <c r="O272" i="2" l="1"/>
  <c r="P272" i="2" s="1"/>
  <c r="N275" i="2"/>
  <c r="I275" i="2"/>
  <c r="G276" i="2"/>
  <c r="H276" i="2" s="1"/>
  <c r="L276" i="2"/>
  <c r="M276" i="2"/>
  <c r="F277" i="2"/>
  <c r="E277" i="2"/>
  <c r="C277" i="2"/>
  <c r="J281" i="2" s="1"/>
  <c r="B277" i="2"/>
  <c r="A277" i="2"/>
  <c r="D278" i="2"/>
  <c r="O273" i="2" l="1"/>
  <c r="P273" i="2" s="1"/>
  <c r="N276" i="2"/>
  <c r="I276" i="2"/>
  <c r="G277" i="2"/>
  <c r="H277" i="2" s="1"/>
  <c r="L277" i="2"/>
  <c r="M277" i="2"/>
  <c r="F278" i="2"/>
  <c r="E278" i="2"/>
  <c r="A278" i="2"/>
  <c r="C278" i="2"/>
  <c r="J282" i="2" s="1"/>
  <c r="B278" i="2"/>
  <c r="D279" i="2"/>
  <c r="O274" i="2" l="1"/>
  <c r="P274" i="2" s="1"/>
  <c r="N277" i="2"/>
  <c r="I277" i="2"/>
  <c r="G278" i="2"/>
  <c r="H278" i="2" s="1"/>
  <c r="L278" i="2"/>
  <c r="M278" i="2"/>
  <c r="F279" i="2"/>
  <c r="E279" i="2"/>
  <c r="B279" i="2"/>
  <c r="A279" i="2"/>
  <c r="C279" i="2"/>
  <c r="J283" i="2" s="1"/>
  <c r="D280" i="2"/>
  <c r="O275" i="2" l="1"/>
  <c r="P275" i="2" s="1"/>
  <c r="N278" i="2"/>
  <c r="I278" i="2"/>
  <c r="G279" i="2"/>
  <c r="H279" i="2" s="1"/>
  <c r="L279" i="2"/>
  <c r="M279" i="2"/>
  <c r="F280" i="2"/>
  <c r="E280" i="2"/>
  <c r="C280" i="2"/>
  <c r="J284" i="2" s="1"/>
  <c r="B280" i="2"/>
  <c r="A280" i="2"/>
  <c r="D281" i="2"/>
  <c r="O276" i="2" l="1"/>
  <c r="P276" i="2" s="1"/>
  <c r="N279" i="2"/>
  <c r="I279" i="2"/>
  <c r="G280" i="2"/>
  <c r="H280" i="2" s="1"/>
  <c r="L280" i="2"/>
  <c r="M280" i="2"/>
  <c r="F281" i="2"/>
  <c r="E281" i="2"/>
  <c r="C281" i="2"/>
  <c r="J285" i="2" s="1"/>
  <c r="B281" i="2"/>
  <c r="A281" i="2"/>
  <c r="D282" i="2"/>
  <c r="O277" i="2" l="1"/>
  <c r="P277" i="2" s="1"/>
  <c r="N280" i="2"/>
  <c r="I280" i="2"/>
  <c r="G281" i="2"/>
  <c r="H281" i="2" s="1"/>
  <c r="L281" i="2"/>
  <c r="M281" i="2"/>
  <c r="F282" i="2"/>
  <c r="E282" i="2"/>
  <c r="A282" i="2"/>
  <c r="C282" i="2"/>
  <c r="J286" i="2" s="1"/>
  <c r="B282" i="2"/>
  <c r="D283" i="2"/>
  <c r="O278" i="2" l="1"/>
  <c r="P278" i="2" s="1"/>
  <c r="N281" i="2"/>
  <c r="I281" i="2"/>
  <c r="G282" i="2"/>
  <c r="H282" i="2" s="1"/>
  <c r="L282" i="2"/>
  <c r="M282" i="2"/>
  <c r="F283" i="2"/>
  <c r="E283" i="2"/>
  <c r="B283" i="2"/>
  <c r="A283" i="2"/>
  <c r="C283" i="2"/>
  <c r="J287" i="2" s="1"/>
  <c r="D284" i="2"/>
  <c r="O279" i="2" l="1"/>
  <c r="P279" i="2" s="1"/>
  <c r="N282" i="2"/>
  <c r="I282" i="2"/>
  <c r="G283" i="2"/>
  <c r="H283" i="2" s="1"/>
  <c r="L283" i="2"/>
  <c r="M283" i="2"/>
  <c r="F284" i="2"/>
  <c r="E284" i="2"/>
  <c r="C284" i="2"/>
  <c r="J288" i="2" s="1"/>
  <c r="B284" i="2"/>
  <c r="A284" i="2"/>
  <c r="D285" i="2"/>
  <c r="O280" i="2" l="1"/>
  <c r="P280" i="2" s="1"/>
  <c r="N283" i="2"/>
  <c r="I283" i="2"/>
  <c r="G284" i="2"/>
  <c r="H284" i="2" s="1"/>
  <c r="L284" i="2"/>
  <c r="M284" i="2"/>
  <c r="F285" i="2"/>
  <c r="E285" i="2"/>
  <c r="C285" i="2"/>
  <c r="J289" i="2" s="1"/>
  <c r="B285" i="2"/>
  <c r="A285" i="2"/>
  <c r="D286" i="2"/>
  <c r="O281" i="2" l="1"/>
  <c r="P281" i="2" s="1"/>
  <c r="N284" i="2"/>
  <c r="I284" i="2"/>
  <c r="G285" i="2"/>
  <c r="H285" i="2" s="1"/>
  <c r="L285" i="2"/>
  <c r="M285" i="2"/>
  <c r="F286" i="2"/>
  <c r="E286" i="2"/>
  <c r="A286" i="2"/>
  <c r="C286" i="2"/>
  <c r="J290" i="2" s="1"/>
  <c r="B286" i="2"/>
  <c r="D287" i="2"/>
  <c r="O282" i="2" l="1"/>
  <c r="P282" i="2" s="1"/>
  <c r="N285" i="2"/>
  <c r="I285" i="2"/>
  <c r="G286" i="2"/>
  <c r="H286" i="2" s="1"/>
  <c r="L286" i="2"/>
  <c r="M286" i="2"/>
  <c r="F287" i="2"/>
  <c r="E287" i="2"/>
  <c r="B287" i="2"/>
  <c r="A287" i="2"/>
  <c r="C287" i="2"/>
  <c r="J291" i="2" s="1"/>
  <c r="D288" i="2"/>
  <c r="O283" i="2" l="1"/>
  <c r="P283" i="2" s="1"/>
  <c r="N286" i="2"/>
  <c r="I286" i="2"/>
  <c r="G287" i="2"/>
  <c r="H287" i="2" s="1"/>
  <c r="L287" i="2"/>
  <c r="M287" i="2"/>
  <c r="F288" i="2"/>
  <c r="E288" i="2"/>
  <c r="C288" i="2"/>
  <c r="J292" i="2" s="1"/>
  <c r="B288" i="2"/>
  <c r="A288" i="2"/>
  <c r="D289" i="2"/>
  <c r="O284" i="2" l="1"/>
  <c r="P284" i="2" s="1"/>
  <c r="N287" i="2"/>
  <c r="I287" i="2"/>
  <c r="G288" i="2"/>
  <c r="H288" i="2" s="1"/>
  <c r="L288" i="2"/>
  <c r="M288" i="2"/>
  <c r="F289" i="2"/>
  <c r="E289" i="2"/>
  <c r="C289" i="2"/>
  <c r="J293" i="2" s="1"/>
  <c r="B289" i="2"/>
  <c r="A289" i="2"/>
  <c r="D290" i="2"/>
  <c r="O285" i="2" l="1"/>
  <c r="P285" i="2" s="1"/>
  <c r="N288" i="2"/>
  <c r="I288" i="2"/>
  <c r="G289" i="2"/>
  <c r="H289" i="2" s="1"/>
  <c r="L289" i="2"/>
  <c r="M289" i="2"/>
  <c r="F290" i="2"/>
  <c r="E290" i="2"/>
  <c r="A290" i="2"/>
  <c r="C290" i="2"/>
  <c r="J294" i="2" s="1"/>
  <c r="B290" i="2"/>
  <c r="D291" i="2"/>
  <c r="O286" i="2" l="1"/>
  <c r="P286" i="2" s="1"/>
  <c r="N289" i="2"/>
  <c r="I289" i="2"/>
  <c r="G290" i="2"/>
  <c r="H290" i="2" s="1"/>
  <c r="L290" i="2"/>
  <c r="M290" i="2"/>
  <c r="F291" i="2"/>
  <c r="E291" i="2"/>
  <c r="B291" i="2"/>
  <c r="A291" i="2"/>
  <c r="C291" i="2"/>
  <c r="J295" i="2" s="1"/>
  <c r="D292" i="2"/>
  <c r="O287" i="2" l="1"/>
  <c r="P287" i="2" s="1"/>
  <c r="N290" i="2"/>
  <c r="I290" i="2"/>
  <c r="G291" i="2"/>
  <c r="H291" i="2" s="1"/>
  <c r="L291" i="2"/>
  <c r="M291" i="2"/>
  <c r="F292" i="2"/>
  <c r="E292" i="2"/>
  <c r="C292" i="2"/>
  <c r="J296" i="2" s="1"/>
  <c r="B292" i="2"/>
  <c r="A292" i="2"/>
  <c r="D293" i="2"/>
  <c r="O288" i="2" l="1"/>
  <c r="P288" i="2" s="1"/>
  <c r="N291" i="2"/>
  <c r="I291" i="2"/>
  <c r="G292" i="2"/>
  <c r="H292" i="2" s="1"/>
  <c r="L292" i="2"/>
  <c r="M292" i="2"/>
  <c r="F293" i="2"/>
  <c r="E293" i="2"/>
  <c r="C293" i="2"/>
  <c r="J297" i="2" s="1"/>
  <c r="B293" i="2"/>
  <c r="A293" i="2"/>
  <c r="D294" i="2"/>
  <c r="O289" i="2" l="1"/>
  <c r="P289" i="2" s="1"/>
  <c r="N292" i="2"/>
  <c r="I292" i="2"/>
  <c r="G293" i="2"/>
  <c r="H293" i="2" s="1"/>
  <c r="L293" i="2"/>
  <c r="M293" i="2"/>
  <c r="F294" i="2"/>
  <c r="E294" i="2"/>
  <c r="A294" i="2"/>
  <c r="C294" i="2"/>
  <c r="J298" i="2" s="1"/>
  <c r="B294" i="2"/>
  <c r="D295" i="2"/>
  <c r="O290" i="2" l="1"/>
  <c r="P290" i="2" s="1"/>
  <c r="N293" i="2"/>
  <c r="I293" i="2"/>
  <c r="G294" i="2"/>
  <c r="H294" i="2" s="1"/>
  <c r="L294" i="2"/>
  <c r="M294" i="2"/>
  <c r="F295" i="2"/>
  <c r="E295" i="2"/>
  <c r="B295" i="2"/>
  <c r="A295" i="2"/>
  <c r="C295" i="2"/>
  <c r="J299" i="2" s="1"/>
  <c r="D296" i="2"/>
  <c r="O291" i="2" l="1"/>
  <c r="P291" i="2" s="1"/>
  <c r="N294" i="2"/>
  <c r="I294" i="2"/>
  <c r="G295" i="2"/>
  <c r="H295" i="2" s="1"/>
  <c r="L295" i="2"/>
  <c r="M295" i="2"/>
  <c r="F296" i="2"/>
  <c r="E296" i="2"/>
  <c r="C296" i="2"/>
  <c r="J300" i="2" s="1"/>
  <c r="B296" i="2"/>
  <c r="A296" i="2"/>
  <c r="D297" i="2"/>
  <c r="O292" i="2" l="1"/>
  <c r="P292" i="2" s="1"/>
  <c r="N295" i="2"/>
  <c r="I295" i="2"/>
  <c r="G296" i="2"/>
  <c r="H296" i="2" s="1"/>
  <c r="L296" i="2"/>
  <c r="M296" i="2"/>
  <c r="F297" i="2"/>
  <c r="E297" i="2"/>
  <c r="C297" i="2"/>
  <c r="J301" i="2" s="1"/>
  <c r="B297" i="2"/>
  <c r="A297" i="2"/>
  <c r="D298" i="2"/>
  <c r="O293" i="2" l="1"/>
  <c r="P293" i="2" s="1"/>
  <c r="N296" i="2"/>
  <c r="I296" i="2"/>
  <c r="G297" i="2"/>
  <c r="H297" i="2" s="1"/>
  <c r="L297" i="2"/>
  <c r="M297" i="2"/>
  <c r="F298" i="2"/>
  <c r="E298" i="2"/>
  <c r="A298" i="2"/>
  <c r="C298" i="2"/>
  <c r="J302" i="2" s="1"/>
  <c r="B298" i="2"/>
  <c r="D299" i="2"/>
  <c r="O294" i="2" l="1"/>
  <c r="P294" i="2" s="1"/>
  <c r="N297" i="2"/>
  <c r="I297" i="2"/>
  <c r="G298" i="2"/>
  <c r="H298" i="2" s="1"/>
  <c r="L298" i="2"/>
  <c r="M298" i="2"/>
  <c r="F299" i="2"/>
  <c r="E299" i="2"/>
  <c r="B299" i="2"/>
  <c r="A299" i="2"/>
  <c r="C299" i="2"/>
  <c r="J303" i="2" s="1"/>
  <c r="D300" i="2"/>
  <c r="O295" i="2" l="1"/>
  <c r="P295" i="2" s="1"/>
  <c r="N298" i="2"/>
  <c r="I298" i="2"/>
  <c r="G299" i="2"/>
  <c r="H299" i="2" s="1"/>
  <c r="L299" i="2"/>
  <c r="M299" i="2"/>
  <c r="F300" i="2"/>
  <c r="E300" i="2"/>
  <c r="C300" i="2"/>
  <c r="J304" i="2" s="1"/>
  <c r="B300" i="2"/>
  <c r="A300" i="2"/>
  <c r="D301" i="2"/>
  <c r="O296" i="2" l="1"/>
  <c r="P296" i="2" s="1"/>
  <c r="N299" i="2"/>
  <c r="I299" i="2"/>
  <c r="G300" i="2"/>
  <c r="H300" i="2" s="1"/>
  <c r="L300" i="2"/>
  <c r="M300" i="2"/>
  <c r="F301" i="2"/>
  <c r="E301" i="2"/>
  <c r="C301" i="2"/>
  <c r="J305" i="2" s="1"/>
  <c r="B301" i="2"/>
  <c r="A301" i="2"/>
  <c r="D302" i="2"/>
  <c r="O297" i="2" l="1"/>
  <c r="P297" i="2" s="1"/>
  <c r="N300" i="2"/>
  <c r="I300" i="2"/>
  <c r="G301" i="2"/>
  <c r="H301" i="2" s="1"/>
  <c r="L301" i="2"/>
  <c r="M301" i="2"/>
  <c r="F302" i="2"/>
  <c r="E302" i="2"/>
  <c r="A302" i="2"/>
  <c r="C302" i="2"/>
  <c r="J306" i="2" s="1"/>
  <c r="B302" i="2"/>
  <c r="D303" i="2"/>
  <c r="O298" i="2" l="1"/>
  <c r="P298" i="2" s="1"/>
  <c r="N301" i="2"/>
  <c r="I301" i="2"/>
  <c r="G302" i="2"/>
  <c r="H302" i="2" s="1"/>
  <c r="L302" i="2"/>
  <c r="M302" i="2"/>
  <c r="F303" i="2"/>
  <c r="E303" i="2"/>
  <c r="B303" i="2"/>
  <c r="A303" i="2"/>
  <c r="C303" i="2"/>
  <c r="J307" i="2" s="1"/>
  <c r="D304" i="2"/>
  <c r="O299" i="2" l="1"/>
  <c r="P299" i="2" s="1"/>
  <c r="N302" i="2"/>
  <c r="I302" i="2"/>
  <c r="G303" i="2"/>
  <c r="H303" i="2" s="1"/>
  <c r="L303" i="2"/>
  <c r="M303" i="2"/>
  <c r="F304" i="2"/>
  <c r="E304" i="2"/>
  <c r="C304" i="2"/>
  <c r="J308" i="2" s="1"/>
  <c r="B304" i="2"/>
  <c r="A304" i="2"/>
  <c r="D305" i="2"/>
  <c r="O300" i="2" l="1"/>
  <c r="P300" i="2" s="1"/>
  <c r="N303" i="2"/>
  <c r="I303" i="2"/>
  <c r="G304" i="2"/>
  <c r="H304" i="2" s="1"/>
  <c r="L304" i="2"/>
  <c r="M304" i="2"/>
  <c r="F305" i="2"/>
  <c r="E305" i="2"/>
  <c r="C305" i="2"/>
  <c r="J309" i="2" s="1"/>
  <c r="B305" i="2"/>
  <c r="A305" i="2"/>
  <c r="D306" i="2"/>
  <c r="O301" i="2" l="1"/>
  <c r="P301" i="2" s="1"/>
  <c r="N304" i="2"/>
  <c r="I304" i="2"/>
  <c r="G305" i="2"/>
  <c r="H305" i="2" s="1"/>
  <c r="L305" i="2"/>
  <c r="M305" i="2"/>
  <c r="F306" i="2"/>
  <c r="E306" i="2"/>
  <c r="A306" i="2"/>
  <c r="C306" i="2"/>
  <c r="J310" i="2" s="1"/>
  <c r="B306" i="2"/>
  <c r="D307" i="2"/>
  <c r="O302" i="2" l="1"/>
  <c r="P302" i="2" s="1"/>
  <c r="N305" i="2"/>
  <c r="I305" i="2"/>
  <c r="G306" i="2"/>
  <c r="H306" i="2" s="1"/>
  <c r="L306" i="2"/>
  <c r="M306" i="2"/>
  <c r="F307" i="2"/>
  <c r="E307" i="2"/>
  <c r="B307" i="2"/>
  <c r="A307" i="2"/>
  <c r="C307" i="2"/>
  <c r="J311" i="2" s="1"/>
  <c r="D308" i="2"/>
  <c r="O303" i="2" l="1"/>
  <c r="P303" i="2" s="1"/>
  <c r="N306" i="2"/>
  <c r="I306" i="2"/>
  <c r="G307" i="2"/>
  <c r="H307" i="2" s="1"/>
  <c r="L307" i="2"/>
  <c r="M307" i="2"/>
  <c r="F308" i="2"/>
  <c r="E308" i="2"/>
  <c r="C308" i="2"/>
  <c r="J312" i="2" s="1"/>
  <c r="B308" i="2"/>
  <c r="A308" i="2"/>
  <c r="D309" i="2"/>
  <c r="O304" i="2" l="1"/>
  <c r="P304" i="2" s="1"/>
  <c r="N307" i="2"/>
  <c r="I307" i="2"/>
  <c r="G308" i="2"/>
  <c r="H308" i="2" s="1"/>
  <c r="L308" i="2"/>
  <c r="M308" i="2"/>
  <c r="F309" i="2"/>
  <c r="E309" i="2"/>
  <c r="C309" i="2"/>
  <c r="J313" i="2" s="1"/>
  <c r="B309" i="2"/>
  <c r="A309" i="2"/>
  <c r="D310" i="2"/>
  <c r="O305" i="2" l="1"/>
  <c r="P305" i="2" s="1"/>
  <c r="N308" i="2"/>
  <c r="I308" i="2"/>
  <c r="G309" i="2"/>
  <c r="H309" i="2" s="1"/>
  <c r="L309" i="2"/>
  <c r="M309" i="2"/>
  <c r="F310" i="2"/>
  <c r="E310" i="2"/>
  <c r="A310" i="2"/>
  <c r="C310" i="2"/>
  <c r="J314" i="2" s="1"/>
  <c r="B310" i="2"/>
  <c r="D311" i="2"/>
  <c r="O306" i="2" l="1"/>
  <c r="P306" i="2" s="1"/>
  <c r="N309" i="2"/>
  <c r="I309" i="2"/>
  <c r="G310" i="2"/>
  <c r="H310" i="2" s="1"/>
  <c r="L310" i="2"/>
  <c r="M310" i="2"/>
  <c r="F311" i="2"/>
  <c r="E311" i="2"/>
  <c r="B311" i="2"/>
  <c r="A311" i="2"/>
  <c r="C311" i="2"/>
  <c r="J315" i="2" s="1"/>
  <c r="D312" i="2"/>
  <c r="O307" i="2" l="1"/>
  <c r="P307" i="2" s="1"/>
  <c r="N310" i="2"/>
  <c r="I310" i="2"/>
  <c r="G311" i="2"/>
  <c r="H311" i="2" s="1"/>
  <c r="L311" i="2"/>
  <c r="M311" i="2"/>
  <c r="F312" i="2"/>
  <c r="E312" i="2"/>
  <c r="C312" i="2"/>
  <c r="J316" i="2" s="1"/>
  <c r="B312" i="2"/>
  <c r="A312" i="2"/>
  <c r="D313" i="2"/>
  <c r="O308" i="2" l="1"/>
  <c r="P308" i="2" s="1"/>
  <c r="N311" i="2"/>
  <c r="I311" i="2"/>
  <c r="G312" i="2"/>
  <c r="H312" i="2" s="1"/>
  <c r="L312" i="2"/>
  <c r="M312" i="2"/>
  <c r="F313" i="2"/>
  <c r="E313" i="2"/>
  <c r="C313" i="2"/>
  <c r="J317" i="2" s="1"/>
  <c r="B313" i="2"/>
  <c r="A313" i="2"/>
  <c r="D314" i="2"/>
  <c r="O309" i="2" l="1"/>
  <c r="P309" i="2" s="1"/>
  <c r="N312" i="2"/>
  <c r="I312" i="2"/>
  <c r="G313" i="2"/>
  <c r="H313" i="2" s="1"/>
  <c r="L313" i="2"/>
  <c r="M313" i="2"/>
  <c r="F314" i="2"/>
  <c r="E314" i="2"/>
  <c r="A314" i="2"/>
  <c r="C314" i="2"/>
  <c r="J318" i="2" s="1"/>
  <c r="B314" i="2"/>
  <c r="D315" i="2"/>
  <c r="O310" i="2" l="1"/>
  <c r="P310" i="2" s="1"/>
  <c r="N313" i="2"/>
  <c r="I313" i="2"/>
  <c r="G314" i="2"/>
  <c r="H314" i="2" s="1"/>
  <c r="L314" i="2"/>
  <c r="M314" i="2"/>
  <c r="F315" i="2"/>
  <c r="E315" i="2"/>
  <c r="B315" i="2"/>
  <c r="A315" i="2"/>
  <c r="C315" i="2"/>
  <c r="J319" i="2" s="1"/>
  <c r="D316" i="2"/>
  <c r="O311" i="2" l="1"/>
  <c r="P311" i="2" s="1"/>
  <c r="N314" i="2"/>
  <c r="I314" i="2"/>
  <c r="G315" i="2"/>
  <c r="H315" i="2" s="1"/>
  <c r="L315" i="2"/>
  <c r="M315" i="2"/>
  <c r="F316" i="2"/>
  <c r="E316" i="2"/>
  <c r="C316" i="2"/>
  <c r="J320" i="2" s="1"/>
  <c r="B316" i="2"/>
  <c r="A316" i="2"/>
  <c r="D317" i="2"/>
  <c r="O312" i="2" l="1"/>
  <c r="P312" i="2" s="1"/>
  <c r="I315" i="2"/>
  <c r="N315" i="2"/>
  <c r="G316" i="2"/>
  <c r="H316" i="2" s="1"/>
  <c r="L316" i="2"/>
  <c r="M316" i="2"/>
  <c r="F317" i="2"/>
  <c r="E317" i="2"/>
  <c r="C317" i="2"/>
  <c r="J321" i="2" s="1"/>
  <c r="B317" i="2"/>
  <c r="A317" i="2"/>
  <c r="D318" i="2"/>
  <c r="O313" i="2" l="1"/>
  <c r="P313" i="2" s="1"/>
  <c r="N316" i="2"/>
  <c r="I316" i="2"/>
  <c r="G317" i="2"/>
  <c r="H317" i="2" s="1"/>
  <c r="L317" i="2"/>
  <c r="M317" i="2"/>
  <c r="F318" i="2"/>
  <c r="E318" i="2"/>
  <c r="A318" i="2"/>
  <c r="C318" i="2"/>
  <c r="J322" i="2" s="1"/>
  <c r="B318" i="2"/>
  <c r="D319" i="2"/>
  <c r="O314" i="2" l="1"/>
  <c r="P314" i="2" s="1"/>
  <c r="N317" i="2"/>
  <c r="I317" i="2"/>
  <c r="G318" i="2"/>
  <c r="H318" i="2" s="1"/>
  <c r="L318" i="2"/>
  <c r="M318" i="2"/>
  <c r="F319" i="2"/>
  <c r="E319" i="2"/>
  <c r="B319" i="2"/>
  <c r="A319" i="2"/>
  <c r="C319" i="2"/>
  <c r="J323" i="2" s="1"/>
  <c r="D320" i="2"/>
  <c r="O315" i="2" l="1"/>
  <c r="P315" i="2" s="1"/>
  <c r="N318" i="2"/>
  <c r="I318" i="2"/>
  <c r="G319" i="2"/>
  <c r="H319" i="2" s="1"/>
  <c r="L319" i="2"/>
  <c r="M319" i="2"/>
  <c r="F320" i="2"/>
  <c r="E320" i="2"/>
  <c r="C320" i="2"/>
  <c r="J324" i="2" s="1"/>
  <c r="B320" i="2"/>
  <c r="A320" i="2"/>
  <c r="D321" i="2"/>
  <c r="O316" i="2" l="1"/>
  <c r="P316" i="2" s="1"/>
  <c r="N319" i="2"/>
  <c r="I319" i="2"/>
  <c r="G320" i="2"/>
  <c r="H320" i="2" s="1"/>
  <c r="L320" i="2"/>
  <c r="M320" i="2"/>
  <c r="F321" i="2"/>
  <c r="E321" i="2"/>
  <c r="C321" i="2"/>
  <c r="J325" i="2" s="1"/>
  <c r="B321" i="2"/>
  <c r="A321" i="2"/>
  <c r="D322" i="2"/>
  <c r="O317" i="2" l="1"/>
  <c r="P317" i="2" s="1"/>
  <c r="N320" i="2"/>
  <c r="I320" i="2"/>
  <c r="G321" i="2"/>
  <c r="H321" i="2" s="1"/>
  <c r="L321" i="2"/>
  <c r="M321" i="2"/>
  <c r="F322" i="2"/>
  <c r="E322" i="2"/>
  <c r="A322" i="2"/>
  <c r="C322" i="2"/>
  <c r="J326" i="2" s="1"/>
  <c r="B322" i="2"/>
  <c r="D323" i="2"/>
  <c r="O318" i="2" l="1"/>
  <c r="P318" i="2" s="1"/>
  <c r="N321" i="2"/>
  <c r="I321" i="2"/>
  <c r="G322" i="2"/>
  <c r="H322" i="2" s="1"/>
  <c r="L322" i="2"/>
  <c r="M322" i="2"/>
  <c r="F323" i="2"/>
  <c r="E323" i="2"/>
  <c r="B323" i="2"/>
  <c r="A323" i="2"/>
  <c r="C323" i="2"/>
  <c r="J327" i="2" s="1"/>
  <c r="D324" i="2"/>
  <c r="O319" i="2" l="1"/>
  <c r="P319" i="2" s="1"/>
  <c r="I322" i="2"/>
  <c r="N322" i="2"/>
  <c r="G323" i="2"/>
  <c r="H323" i="2" s="1"/>
  <c r="L323" i="2"/>
  <c r="M323" i="2"/>
  <c r="F324" i="2"/>
  <c r="E324" i="2"/>
  <c r="C324" i="2"/>
  <c r="J328" i="2" s="1"/>
  <c r="B324" i="2"/>
  <c r="A324" i="2"/>
  <c r="D325" i="2"/>
  <c r="O320" i="2" l="1"/>
  <c r="P320" i="2" s="1"/>
  <c r="I323" i="2"/>
  <c r="N323" i="2"/>
  <c r="G324" i="2"/>
  <c r="H324" i="2" s="1"/>
  <c r="L324" i="2"/>
  <c r="M324" i="2"/>
  <c r="F325" i="2"/>
  <c r="E325" i="2"/>
  <c r="C325" i="2"/>
  <c r="J329" i="2" s="1"/>
  <c r="B325" i="2"/>
  <c r="A325" i="2"/>
  <c r="D326" i="2"/>
  <c r="O321" i="2" l="1"/>
  <c r="P321" i="2" s="1"/>
  <c r="N324" i="2"/>
  <c r="I324" i="2"/>
  <c r="G325" i="2"/>
  <c r="H325" i="2" s="1"/>
  <c r="L325" i="2"/>
  <c r="M325" i="2"/>
  <c r="F326" i="2"/>
  <c r="E326" i="2"/>
  <c r="A326" i="2"/>
  <c r="C326" i="2"/>
  <c r="J330" i="2" s="1"/>
  <c r="B326" i="2"/>
  <c r="D327" i="2"/>
  <c r="O322" i="2" l="1"/>
  <c r="P322" i="2" s="1"/>
  <c r="N325" i="2"/>
  <c r="I325" i="2"/>
  <c r="G326" i="2"/>
  <c r="H326" i="2" s="1"/>
  <c r="L326" i="2"/>
  <c r="M326" i="2"/>
  <c r="F327" i="2"/>
  <c r="E327" i="2"/>
  <c r="B327" i="2"/>
  <c r="A327" i="2"/>
  <c r="C327" i="2"/>
  <c r="J331" i="2" s="1"/>
  <c r="D328" i="2"/>
  <c r="O323" i="2" l="1"/>
  <c r="P323" i="2" s="1"/>
  <c r="N326" i="2"/>
  <c r="I326" i="2"/>
  <c r="G327" i="2"/>
  <c r="H327" i="2" s="1"/>
  <c r="L327" i="2"/>
  <c r="M327" i="2"/>
  <c r="F328" i="2"/>
  <c r="E328" i="2"/>
  <c r="C328" i="2"/>
  <c r="J332" i="2" s="1"/>
  <c r="B328" i="2"/>
  <c r="A328" i="2"/>
  <c r="D329" i="2"/>
  <c r="O324" i="2" l="1"/>
  <c r="P324" i="2" s="1"/>
  <c r="N327" i="2"/>
  <c r="I327" i="2"/>
  <c r="G328" i="2"/>
  <c r="H328" i="2" s="1"/>
  <c r="L328" i="2"/>
  <c r="M328" i="2"/>
  <c r="F329" i="2"/>
  <c r="E329" i="2"/>
  <c r="C329" i="2"/>
  <c r="J333" i="2" s="1"/>
  <c r="B329" i="2"/>
  <c r="A329" i="2"/>
  <c r="D330" i="2"/>
  <c r="O325" i="2" l="1"/>
  <c r="P325" i="2" s="1"/>
  <c r="N328" i="2"/>
  <c r="I328" i="2"/>
  <c r="G329" i="2"/>
  <c r="H329" i="2" s="1"/>
  <c r="L329" i="2"/>
  <c r="M329" i="2"/>
  <c r="F330" i="2"/>
  <c r="E330" i="2"/>
  <c r="A330" i="2"/>
  <c r="C330" i="2"/>
  <c r="J334" i="2" s="1"/>
  <c r="B330" i="2"/>
  <c r="D331" i="2"/>
  <c r="O326" i="2" l="1"/>
  <c r="P326" i="2" s="1"/>
  <c r="N329" i="2"/>
  <c r="I329" i="2"/>
  <c r="G330" i="2"/>
  <c r="H330" i="2" s="1"/>
  <c r="L330" i="2"/>
  <c r="M330" i="2"/>
  <c r="F331" i="2"/>
  <c r="E331" i="2"/>
  <c r="B331" i="2"/>
  <c r="A331" i="2"/>
  <c r="C331" i="2"/>
  <c r="J335" i="2" s="1"/>
  <c r="D332" i="2"/>
  <c r="O327" i="2" l="1"/>
  <c r="P327" i="2" s="1"/>
  <c r="N330" i="2"/>
  <c r="I330" i="2"/>
  <c r="G331" i="2"/>
  <c r="H331" i="2" s="1"/>
  <c r="L331" i="2"/>
  <c r="M331" i="2"/>
  <c r="F332" i="2"/>
  <c r="E332" i="2"/>
  <c r="C332" i="2"/>
  <c r="J336" i="2" s="1"/>
  <c r="B332" i="2"/>
  <c r="A332" i="2"/>
  <c r="D333" i="2"/>
  <c r="O328" i="2" l="1"/>
  <c r="P328" i="2" s="1"/>
  <c r="N331" i="2"/>
  <c r="I331" i="2"/>
  <c r="G332" i="2"/>
  <c r="H332" i="2" s="1"/>
  <c r="L332" i="2"/>
  <c r="M332" i="2"/>
  <c r="F333" i="2"/>
  <c r="E333" i="2"/>
  <c r="C333" i="2"/>
  <c r="J337" i="2" s="1"/>
  <c r="B333" i="2"/>
  <c r="A333" i="2"/>
  <c r="D334" i="2"/>
  <c r="O329" i="2" l="1"/>
  <c r="P329" i="2" s="1"/>
  <c r="N332" i="2"/>
  <c r="I332" i="2"/>
  <c r="G333" i="2"/>
  <c r="H333" i="2" s="1"/>
  <c r="L333" i="2"/>
  <c r="M333" i="2"/>
  <c r="F334" i="2"/>
  <c r="E334" i="2"/>
  <c r="A334" i="2"/>
  <c r="C334" i="2"/>
  <c r="J338" i="2" s="1"/>
  <c r="B334" i="2"/>
  <c r="D335" i="2"/>
  <c r="O330" i="2" l="1"/>
  <c r="P330" i="2" s="1"/>
  <c r="N333" i="2"/>
  <c r="I333" i="2"/>
  <c r="G334" i="2"/>
  <c r="H334" i="2" s="1"/>
  <c r="L334" i="2"/>
  <c r="M334" i="2"/>
  <c r="F335" i="2"/>
  <c r="E335" i="2"/>
  <c r="B335" i="2"/>
  <c r="A335" i="2"/>
  <c r="C335" i="2"/>
  <c r="J339" i="2" s="1"/>
  <c r="D336" i="2"/>
  <c r="O331" i="2" l="1"/>
  <c r="P331" i="2" s="1"/>
  <c r="N334" i="2"/>
  <c r="I334" i="2"/>
  <c r="G335" i="2"/>
  <c r="H335" i="2" s="1"/>
  <c r="L335" i="2"/>
  <c r="M335" i="2"/>
  <c r="F336" i="2"/>
  <c r="E336" i="2"/>
  <c r="C336" i="2"/>
  <c r="J340" i="2" s="1"/>
  <c r="B336" i="2"/>
  <c r="A336" i="2"/>
  <c r="D337" i="2"/>
  <c r="O332" i="2" l="1"/>
  <c r="P332" i="2" s="1"/>
  <c r="N335" i="2"/>
  <c r="I335" i="2"/>
  <c r="G336" i="2"/>
  <c r="H336" i="2" s="1"/>
  <c r="L336" i="2"/>
  <c r="M336" i="2"/>
  <c r="F337" i="2"/>
  <c r="E337" i="2"/>
  <c r="C337" i="2"/>
  <c r="J341" i="2" s="1"/>
  <c r="B337" i="2"/>
  <c r="A337" i="2"/>
  <c r="D338" i="2"/>
  <c r="O333" i="2" l="1"/>
  <c r="P333" i="2" s="1"/>
  <c r="N336" i="2"/>
  <c r="I336" i="2"/>
  <c r="G337" i="2"/>
  <c r="H337" i="2" s="1"/>
  <c r="L337" i="2"/>
  <c r="M337" i="2"/>
  <c r="F338" i="2"/>
  <c r="E338" i="2"/>
  <c r="A338" i="2"/>
  <c r="C338" i="2"/>
  <c r="J342" i="2" s="1"/>
  <c r="B338" i="2"/>
  <c r="D339" i="2"/>
  <c r="O334" i="2" l="1"/>
  <c r="P334" i="2" s="1"/>
  <c r="N337" i="2"/>
  <c r="I337" i="2"/>
  <c r="G338" i="2"/>
  <c r="H338" i="2" s="1"/>
  <c r="L338" i="2"/>
  <c r="M338" i="2"/>
  <c r="F339" i="2"/>
  <c r="E339" i="2"/>
  <c r="B339" i="2"/>
  <c r="A339" i="2"/>
  <c r="C339" i="2"/>
  <c r="J343" i="2" s="1"/>
  <c r="D340" i="2"/>
  <c r="O335" i="2" l="1"/>
  <c r="P335" i="2" s="1"/>
  <c r="N338" i="2"/>
  <c r="I338" i="2"/>
  <c r="G339" i="2"/>
  <c r="H339" i="2" s="1"/>
  <c r="L339" i="2"/>
  <c r="M339" i="2"/>
  <c r="F340" i="2"/>
  <c r="E340" i="2"/>
  <c r="C340" i="2"/>
  <c r="J344" i="2" s="1"/>
  <c r="B340" i="2"/>
  <c r="A340" i="2"/>
  <c r="D341" i="2"/>
  <c r="O336" i="2" l="1"/>
  <c r="P336" i="2" s="1"/>
  <c r="N339" i="2"/>
  <c r="I339" i="2"/>
  <c r="G340" i="2"/>
  <c r="H340" i="2" s="1"/>
  <c r="L340" i="2"/>
  <c r="M340" i="2"/>
  <c r="F341" i="2"/>
  <c r="E341" i="2"/>
  <c r="C341" i="2"/>
  <c r="J345" i="2" s="1"/>
  <c r="B341" i="2"/>
  <c r="A341" i="2"/>
  <c r="D342" i="2"/>
  <c r="O337" i="2" l="1"/>
  <c r="P337" i="2" s="1"/>
  <c r="N340" i="2"/>
  <c r="I340" i="2"/>
  <c r="G341" i="2"/>
  <c r="H341" i="2" s="1"/>
  <c r="L341" i="2"/>
  <c r="M341" i="2"/>
  <c r="F342" i="2"/>
  <c r="E342" i="2"/>
  <c r="A342" i="2"/>
  <c r="C342" i="2"/>
  <c r="J346" i="2" s="1"/>
  <c r="B342" i="2"/>
  <c r="D343" i="2"/>
  <c r="O338" i="2" l="1"/>
  <c r="P338" i="2" s="1"/>
  <c r="N341" i="2"/>
  <c r="I341" i="2"/>
  <c r="G342" i="2"/>
  <c r="H342" i="2" s="1"/>
  <c r="L342" i="2"/>
  <c r="M342" i="2"/>
  <c r="F343" i="2"/>
  <c r="E343" i="2"/>
  <c r="B343" i="2"/>
  <c r="A343" i="2"/>
  <c r="C343" i="2"/>
  <c r="J347" i="2" s="1"/>
  <c r="D344" i="2"/>
  <c r="O339" i="2" l="1"/>
  <c r="P339" i="2" s="1"/>
  <c r="N342" i="2"/>
  <c r="I342" i="2"/>
  <c r="G343" i="2"/>
  <c r="H343" i="2" s="1"/>
  <c r="L343" i="2"/>
  <c r="M343" i="2"/>
  <c r="F344" i="2"/>
  <c r="E344" i="2"/>
  <c r="C344" i="2"/>
  <c r="J348" i="2" s="1"/>
  <c r="B344" i="2"/>
  <c r="A344" i="2"/>
  <c r="D345" i="2"/>
  <c r="O340" i="2" l="1"/>
  <c r="P340" i="2" s="1"/>
  <c r="N343" i="2"/>
  <c r="I343" i="2"/>
  <c r="G344" i="2"/>
  <c r="H344" i="2" s="1"/>
  <c r="L344" i="2"/>
  <c r="M344" i="2"/>
  <c r="F345" i="2"/>
  <c r="E345" i="2"/>
  <c r="C345" i="2"/>
  <c r="J349" i="2" s="1"/>
  <c r="B345" i="2"/>
  <c r="A345" i="2"/>
  <c r="D346" i="2"/>
  <c r="O341" i="2" l="1"/>
  <c r="P341" i="2" s="1"/>
  <c r="N344" i="2"/>
  <c r="I344" i="2"/>
  <c r="G345" i="2"/>
  <c r="H345" i="2" s="1"/>
  <c r="L345" i="2"/>
  <c r="M345" i="2"/>
  <c r="F346" i="2"/>
  <c r="E346" i="2"/>
  <c r="A346" i="2"/>
  <c r="C346" i="2"/>
  <c r="J350" i="2" s="1"/>
  <c r="B346" i="2"/>
  <c r="D347" i="2"/>
  <c r="O342" i="2" l="1"/>
  <c r="P342" i="2" s="1"/>
  <c r="N345" i="2"/>
  <c r="I345" i="2"/>
  <c r="G346" i="2"/>
  <c r="H346" i="2" s="1"/>
  <c r="L346" i="2"/>
  <c r="M346" i="2"/>
  <c r="F347" i="2"/>
  <c r="E347" i="2"/>
  <c r="B347" i="2"/>
  <c r="A347" i="2"/>
  <c r="C347" i="2"/>
  <c r="J351" i="2" s="1"/>
  <c r="D348" i="2"/>
  <c r="O343" i="2" l="1"/>
  <c r="P343" i="2" s="1"/>
  <c r="N346" i="2"/>
  <c r="I346" i="2"/>
  <c r="G347" i="2"/>
  <c r="H347" i="2" s="1"/>
  <c r="L347" i="2"/>
  <c r="M347" i="2"/>
  <c r="F348" i="2"/>
  <c r="E348" i="2"/>
  <c r="C348" i="2"/>
  <c r="J352" i="2" s="1"/>
  <c r="B348" i="2"/>
  <c r="A348" i="2"/>
  <c r="D349" i="2"/>
  <c r="O344" i="2" l="1"/>
  <c r="P344" i="2" s="1"/>
  <c r="N347" i="2"/>
  <c r="I347" i="2"/>
  <c r="G348" i="2"/>
  <c r="H348" i="2" s="1"/>
  <c r="L348" i="2"/>
  <c r="M348" i="2"/>
  <c r="F349" i="2"/>
  <c r="E349" i="2"/>
  <c r="C349" i="2"/>
  <c r="J353" i="2" s="1"/>
  <c r="B349" i="2"/>
  <c r="A349" i="2"/>
  <c r="D350" i="2"/>
  <c r="O345" i="2" l="1"/>
  <c r="P345" i="2" s="1"/>
  <c r="N348" i="2"/>
  <c r="I348" i="2"/>
  <c r="G349" i="2"/>
  <c r="H349" i="2" s="1"/>
  <c r="L349" i="2"/>
  <c r="M349" i="2"/>
  <c r="F350" i="2"/>
  <c r="E350" i="2"/>
  <c r="A350" i="2"/>
  <c r="C350" i="2"/>
  <c r="J354" i="2" s="1"/>
  <c r="B350" i="2"/>
  <c r="D351" i="2"/>
  <c r="O346" i="2" l="1"/>
  <c r="P346" i="2" s="1"/>
  <c r="N349" i="2"/>
  <c r="I349" i="2"/>
  <c r="G350" i="2"/>
  <c r="H350" i="2" s="1"/>
  <c r="L350" i="2"/>
  <c r="M350" i="2"/>
  <c r="F351" i="2"/>
  <c r="E351" i="2"/>
  <c r="B351" i="2"/>
  <c r="A351" i="2"/>
  <c r="C351" i="2"/>
  <c r="J355" i="2" s="1"/>
  <c r="D352" i="2"/>
  <c r="O347" i="2" l="1"/>
  <c r="P347" i="2" s="1"/>
  <c r="N350" i="2"/>
  <c r="I350" i="2"/>
  <c r="G351" i="2"/>
  <c r="H351" i="2" s="1"/>
  <c r="L351" i="2"/>
  <c r="M351" i="2"/>
  <c r="F352" i="2"/>
  <c r="E352" i="2"/>
  <c r="C352" i="2"/>
  <c r="J356" i="2" s="1"/>
  <c r="B352" i="2"/>
  <c r="A352" i="2"/>
  <c r="D353" i="2"/>
  <c r="O348" i="2" l="1"/>
  <c r="P348" i="2" s="1"/>
  <c r="N351" i="2"/>
  <c r="I351" i="2"/>
  <c r="G352" i="2"/>
  <c r="H352" i="2" s="1"/>
  <c r="L352" i="2"/>
  <c r="M352" i="2"/>
  <c r="F353" i="2"/>
  <c r="E353" i="2"/>
  <c r="C353" i="2"/>
  <c r="J357" i="2" s="1"/>
  <c r="B353" i="2"/>
  <c r="A353" i="2"/>
  <c r="D354" i="2"/>
  <c r="O349" i="2" l="1"/>
  <c r="P349" i="2" s="1"/>
  <c r="N352" i="2"/>
  <c r="I352" i="2"/>
  <c r="G353" i="2"/>
  <c r="H353" i="2" s="1"/>
  <c r="L353" i="2"/>
  <c r="M353" i="2"/>
  <c r="F354" i="2"/>
  <c r="E354" i="2"/>
  <c r="A354" i="2"/>
  <c r="C354" i="2"/>
  <c r="J358" i="2" s="1"/>
  <c r="B354" i="2"/>
  <c r="D355" i="2"/>
  <c r="O350" i="2" l="1"/>
  <c r="P350" i="2" s="1"/>
  <c r="N353" i="2"/>
  <c r="I353" i="2"/>
  <c r="G354" i="2"/>
  <c r="H354" i="2" s="1"/>
  <c r="L354" i="2"/>
  <c r="M354" i="2"/>
  <c r="F355" i="2"/>
  <c r="E355" i="2"/>
  <c r="B355" i="2"/>
  <c r="A355" i="2"/>
  <c r="C355" i="2"/>
  <c r="J359" i="2" s="1"/>
  <c r="D356" i="2"/>
  <c r="O351" i="2" l="1"/>
  <c r="P351" i="2" s="1"/>
  <c r="N354" i="2"/>
  <c r="I354" i="2"/>
  <c r="G355" i="2"/>
  <c r="H355" i="2" s="1"/>
  <c r="L355" i="2"/>
  <c r="M355" i="2"/>
  <c r="F356" i="2"/>
  <c r="E356" i="2"/>
  <c r="C356" i="2"/>
  <c r="J360" i="2" s="1"/>
  <c r="B356" i="2"/>
  <c r="A356" i="2"/>
  <c r="D357" i="2"/>
  <c r="O352" i="2" l="1"/>
  <c r="P352" i="2" s="1"/>
  <c r="N355" i="2"/>
  <c r="I355" i="2"/>
  <c r="G356" i="2"/>
  <c r="H356" i="2" s="1"/>
  <c r="L356" i="2"/>
  <c r="M356" i="2"/>
  <c r="F357" i="2"/>
  <c r="E357" i="2"/>
  <c r="C357" i="2"/>
  <c r="J361" i="2" s="1"/>
  <c r="B357" i="2"/>
  <c r="A357" i="2"/>
  <c r="D358" i="2"/>
  <c r="O353" i="2" l="1"/>
  <c r="P353" i="2" s="1"/>
  <c r="N356" i="2"/>
  <c r="I356" i="2"/>
  <c r="G357" i="2"/>
  <c r="H357" i="2" s="1"/>
  <c r="L357" i="2"/>
  <c r="M357" i="2"/>
  <c r="F358" i="2"/>
  <c r="E358" i="2"/>
  <c r="A358" i="2"/>
  <c r="C358" i="2"/>
  <c r="J362" i="2" s="1"/>
  <c r="B358" i="2"/>
  <c r="D359" i="2"/>
  <c r="O354" i="2" l="1"/>
  <c r="P354" i="2" s="1"/>
  <c r="N357" i="2"/>
  <c r="I357" i="2"/>
  <c r="G358" i="2"/>
  <c r="H358" i="2" s="1"/>
  <c r="L358" i="2"/>
  <c r="M358" i="2"/>
  <c r="F359" i="2"/>
  <c r="E359" i="2"/>
  <c r="B359" i="2"/>
  <c r="A359" i="2"/>
  <c r="C359" i="2"/>
  <c r="J363" i="2" s="1"/>
  <c r="D360" i="2"/>
  <c r="O355" i="2" l="1"/>
  <c r="P355" i="2" s="1"/>
  <c r="N358" i="2"/>
  <c r="I358" i="2"/>
  <c r="G359" i="2"/>
  <c r="H359" i="2" s="1"/>
  <c r="L359" i="2"/>
  <c r="M359" i="2"/>
  <c r="F360" i="2"/>
  <c r="E360" i="2"/>
  <c r="C360" i="2"/>
  <c r="J364" i="2" s="1"/>
  <c r="B360" i="2"/>
  <c r="A360" i="2"/>
  <c r="D361" i="2"/>
  <c r="O356" i="2" l="1"/>
  <c r="P356" i="2" s="1"/>
  <c r="N359" i="2"/>
  <c r="I359" i="2"/>
  <c r="G360" i="2"/>
  <c r="H360" i="2" s="1"/>
  <c r="L360" i="2"/>
  <c r="M360" i="2"/>
  <c r="F361" i="2"/>
  <c r="E361" i="2"/>
  <c r="C361" i="2"/>
  <c r="J365" i="2" s="1"/>
  <c r="B361" i="2"/>
  <c r="A361" i="2"/>
  <c r="D362" i="2"/>
  <c r="O357" i="2" l="1"/>
  <c r="P357" i="2" s="1"/>
  <c r="N360" i="2"/>
  <c r="I360" i="2"/>
  <c r="G361" i="2"/>
  <c r="H361" i="2" s="1"/>
  <c r="L361" i="2"/>
  <c r="M361" i="2"/>
  <c r="F362" i="2"/>
  <c r="E362" i="2"/>
  <c r="A362" i="2"/>
  <c r="C362" i="2"/>
  <c r="J366" i="2" s="1"/>
  <c r="B362" i="2"/>
  <c r="D363" i="2"/>
  <c r="D364" i="2" s="1"/>
  <c r="O358" i="2" l="1"/>
  <c r="P358" i="2" s="1"/>
  <c r="N361" i="2"/>
  <c r="I361" i="2"/>
  <c r="G362" i="2"/>
  <c r="H362" i="2" s="1"/>
  <c r="L362" i="2"/>
  <c r="M362" i="2"/>
  <c r="F363" i="2"/>
  <c r="E363" i="2"/>
  <c r="B363" i="2"/>
  <c r="A363" i="2"/>
  <c r="C363" i="2"/>
  <c r="J367" i="2" s="1"/>
  <c r="O359" i="2" l="1"/>
  <c r="P359" i="2" s="1"/>
  <c r="N362" i="2"/>
  <c r="I362" i="2"/>
  <c r="G363" i="2"/>
  <c r="H363" i="2" s="1"/>
  <c r="L363" i="2"/>
  <c r="M363" i="2"/>
  <c r="F364" i="2"/>
  <c r="E364" i="2"/>
  <c r="C364" i="2"/>
  <c r="J368" i="2" s="1"/>
  <c r="B364" i="2"/>
  <c r="A364" i="2"/>
  <c r="D365" i="2"/>
  <c r="O360" i="2" l="1"/>
  <c r="P360" i="2" s="1"/>
  <c r="N363" i="2"/>
  <c r="G364" i="2"/>
  <c r="H364" i="2" s="1"/>
  <c r="I363" i="2"/>
  <c r="L364" i="2"/>
  <c r="M364" i="2"/>
  <c r="F365" i="2"/>
  <c r="E365" i="2"/>
  <c r="C365" i="2"/>
  <c r="J369" i="2" s="1"/>
  <c r="B365" i="2"/>
  <c r="A365" i="2"/>
  <c r="D366" i="2"/>
  <c r="N364" i="2" l="1"/>
  <c r="I364" i="2"/>
  <c r="G365" i="2"/>
  <c r="H365" i="2" s="1"/>
  <c r="O361" i="2"/>
  <c r="P361" i="2" s="1"/>
  <c r="L365" i="2"/>
  <c r="M365" i="2"/>
  <c r="F366" i="2"/>
  <c r="E366" i="2"/>
  <c r="A366" i="2"/>
  <c r="C366" i="2"/>
  <c r="J370" i="2" s="1"/>
  <c r="B366" i="2"/>
  <c r="D367" i="2"/>
  <c r="I365" i="2" l="1"/>
  <c r="N365" i="2"/>
  <c r="G366" i="2"/>
  <c r="H366" i="2" s="1"/>
  <c r="O362" i="2"/>
  <c r="P362" i="2" s="1"/>
  <c r="L366" i="2"/>
  <c r="M366" i="2"/>
  <c r="F367" i="2"/>
  <c r="E367" i="2"/>
  <c r="B367" i="2"/>
  <c r="A367" i="2"/>
  <c r="C367" i="2"/>
  <c r="J371" i="2" s="1"/>
  <c r="D368" i="2"/>
  <c r="N366" i="2" l="1"/>
  <c r="I366" i="2"/>
  <c r="G367" i="2"/>
  <c r="H367" i="2" s="1"/>
  <c r="O363" i="2"/>
  <c r="P363" i="2" s="1"/>
  <c r="L367" i="2"/>
  <c r="M367" i="2"/>
  <c r="F368" i="2"/>
  <c r="E368" i="2"/>
  <c r="C368" i="2"/>
  <c r="J372" i="2" s="1"/>
  <c r="B368" i="2"/>
  <c r="A368" i="2"/>
  <c r="D369" i="2"/>
  <c r="N367" i="2" l="1"/>
  <c r="I367" i="2"/>
  <c r="G368" i="2"/>
  <c r="H368" i="2" s="1"/>
  <c r="O364" i="2"/>
  <c r="P364" i="2" s="1"/>
  <c r="L368" i="2"/>
  <c r="M368" i="2"/>
  <c r="F369" i="2"/>
  <c r="E369" i="2"/>
  <c r="C369" i="2"/>
  <c r="J373" i="2" s="1"/>
  <c r="B369" i="2"/>
  <c r="A369" i="2"/>
  <c r="D370" i="2"/>
  <c r="N368" i="2" l="1"/>
  <c r="I368" i="2"/>
  <c r="G369" i="2"/>
  <c r="H369" i="2" s="1"/>
  <c r="O365" i="2"/>
  <c r="P365" i="2" s="1"/>
  <c r="L369" i="2"/>
  <c r="M369" i="2"/>
  <c r="F370" i="2"/>
  <c r="E370" i="2"/>
  <c r="A370" i="2"/>
  <c r="C370" i="2"/>
  <c r="J374" i="2" s="1"/>
  <c r="B370" i="2"/>
  <c r="D371" i="2"/>
  <c r="N369" i="2" l="1"/>
  <c r="I369" i="2"/>
  <c r="G370" i="2"/>
  <c r="H370" i="2" s="1"/>
  <c r="O366" i="2"/>
  <c r="P366" i="2" s="1"/>
  <c r="L370" i="2"/>
  <c r="M370" i="2"/>
  <c r="F371" i="2"/>
  <c r="E371" i="2"/>
  <c r="B371" i="2"/>
  <c r="A371" i="2"/>
  <c r="C371" i="2"/>
  <c r="J375" i="2" s="1"/>
  <c r="D372" i="2"/>
  <c r="N370" i="2" l="1"/>
  <c r="I370" i="2"/>
  <c r="G371" i="2"/>
  <c r="H371" i="2" s="1"/>
  <c r="L371" i="2"/>
  <c r="M371" i="2"/>
  <c r="F372" i="2"/>
  <c r="E372" i="2"/>
  <c r="C372" i="2"/>
  <c r="J376" i="2" s="1"/>
  <c r="B372" i="2"/>
  <c r="A372" i="2"/>
  <c r="D373" i="2"/>
  <c r="N371" i="2" l="1"/>
  <c r="I371" i="2"/>
  <c r="O367" i="2"/>
  <c r="P367" i="2" s="1"/>
  <c r="G372" i="2"/>
  <c r="H372" i="2" s="1"/>
  <c r="L372" i="2"/>
  <c r="M372" i="2"/>
  <c r="F373" i="2"/>
  <c r="E373" i="2"/>
  <c r="C373" i="2"/>
  <c r="J377" i="2" s="1"/>
  <c r="B373" i="2"/>
  <c r="A373" i="2"/>
  <c r="D374" i="2"/>
  <c r="N372" i="2" l="1"/>
  <c r="O368" i="2"/>
  <c r="P368" i="2" s="1"/>
  <c r="I372" i="2"/>
  <c r="G373" i="2"/>
  <c r="H373" i="2" s="1"/>
  <c r="L373" i="2"/>
  <c r="M373" i="2"/>
  <c r="F374" i="2"/>
  <c r="E374" i="2"/>
  <c r="A374" i="2"/>
  <c r="C374" i="2"/>
  <c r="J378" i="2" s="1"/>
  <c r="B374" i="2"/>
  <c r="D375" i="2"/>
  <c r="N373" i="2" l="1"/>
  <c r="O369" i="2"/>
  <c r="P369" i="2" s="1"/>
  <c r="I373" i="2"/>
  <c r="G374" i="2"/>
  <c r="H374" i="2" s="1"/>
  <c r="L374" i="2"/>
  <c r="M374" i="2"/>
  <c r="F375" i="2"/>
  <c r="E375" i="2"/>
  <c r="B375" i="2"/>
  <c r="A375" i="2"/>
  <c r="C375" i="2"/>
  <c r="J379" i="2" s="1"/>
  <c r="D376" i="2"/>
  <c r="O370" i="2" l="1"/>
  <c r="P370" i="2" s="1"/>
  <c r="I374" i="2"/>
  <c r="N374" i="2"/>
  <c r="G375" i="2"/>
  <c r="H375" i="2" s="1"/>
  <c r="L375" i="2"/>
  <c r="M375" i="2"/>
  <c r="F376" i="2"/>
  <c r="E376" i="2"/>
  <c r="C376" i="2"/>
  <c r="J380" i="2" s="1"/>
  <c r="B376" i="2"/>
  <c r="A376" i="2"/>
  <c r="D377" i="2"/>
  <c r="O371" i="2" l="1"/>
  <c r="P371" i="2" s="1"/>
  <c r="N375" i="2"/>
  <c r="I375" i="2"/>
  <c r="G376" i="2"/>
  <c r="H376" i="2" s="1"/>
  <c r="L376" i="2"/>
  <c r="M376" i="2"/>
  <c r="F377" i="2"/>
  <c r="E377" i="2"/>
  <c r="C377" i="2"/>
  <c r="J381" i="2" s="1"/>
  <c r="B377" i="2"/>
  <c r="A377" i="2"/>
  <c r="D378" i="2"/>
  <c r="O372" i="2" l="1"/>
  <c r="P372" i="2" s="1"/>
  <c r="N376" i="2"/>
  <c r="I376" i="2"/>
  <c r="G377" i="2"/>
  <c r="H377" i="2" s="1"/>
  <c r="L377" i="2"/>
  <c r="M377" i="2"/>
  <c r="F378" i="2"/>
  <c r="E378" i="2"/>
  <c r="A378" i="2"/>
  <c r="C378" i="2"/>
  <c r="J382" i="2" s="1"/>
  <c r="B378" i="2"/>
  <c r="D379" i="2"/>
  <c r="O373" i="2" l="1"/>
  <c r="P373" i="2" s="1"/>
  <c r="N377" i="2"/>
  <c r="I377" i="2"/>
  <c r="G378" i="2"/>
  <c r="H378" i="2" s="1"/>
  <c r="L378" i="2"/>
  <c r="M378" i="2"/>
  <c r="F379" i="2"/>
  <c r="B379" i="2"/>
  <c r="A379" i="2"/>
  <c r="C379" i="2"/>
  <c r="J383" i="2" s="1"/>
  <c r="E379" i="2"/>
  <c r="D380" i="2"/>
  <c r="O374" i="2" l="1"/>
  <c r="P374" i="2" s="1"/>
  <c r="N378" i="2"/>
  <c r="I378" i="2"/>
  <c r="G379" i="2"/>
  <c r="H379" i="2" s="1"/>
  <c r="L379" i="2"/>
  <c r="M379" i="2"/>
  <c r="F380" i="2"/>
  <c r="D381" i="2"/>
  <c r="C380" i="2"/>
  <c r="J384" i="2" s="1"/>
  <c r="B380" i="2"/>
  <c r="A380" i="2"/>
  <c r="E380" i="2"/>
  <c r="O375" i="2" l="1"/>
  <c r="P375" i="2" s="1"/>
  <c r="N379" i="2"/>
  <c r="I379" i="2"/>
  <c r="G380" i="2"/>
  <c r="H380" i="2" s="1"/>
  <c r="L380" i="2"/>
  <c r="M380" i="2"/>
  <c r="F381" i="2"/>
  <c r="A381" i="2"/>
  <c r="B381" i="2"/>
  <c r="D382" i="2"/>
  <c r="E381" i="2"/>
  <c r="C381" i="2"/>
  <c r="J385" i="2" s="1"/>
  <c r="O376" i="2" l="1"/>
  <c r="P376" i="2" s="1"/>
  <c r="N380" i="2"/>
  <c r="I380" i="2"/>
  <c r="G381" i="2"/>
  <c r="H381" i="2" s="1"/>
  <c r="L381" i="2"/>
  <c r="M381" i="2"/>
  <c r="B382" i="2"/>
  <c r="F382" i="2"/>
  <c r="C382" i="2"/>
  <c r="J386" i="2" s="1"/>
  <c r="A382" i="2"/>
  <c r="E382" i="2"/>
  <c r="D383" i="2"/>
  <c r="O377" i="2" l="1"/>
  <c r="P377" i="2" s="1"/>
  <c r="N381" i="2"/>
  <c r="I381" i="2"/>
  <c r="G382" i="2"/>
  <c r="H382" i="2" s="1"/>
  <c r="L382" i="2"/>
  <c r="M382" i="2"/>
  <c r="B383" i="2"/>
  <c r="E383" i="2"/>
  <c r="A383" i="2"/>
  <c r="F383" i="2"/>
  <c r="C383" i="2"/>
  <c r="J387" i="2" s="1"/>
  <c r="D384" i="2"/>
  <c r="O378" i="2" l="1"/>
  <c r="P378" i="2" s="1"/>
  <c r="N382" i="2"/>
  <c r="I382" i="2"/>
  <c r="G383" i="2"/>
  <c r="H383" i="2" s="1"/>
  <c r="L383" i="2"/>
  <c r="M383" i="2"/>
  <c r="A384" i="2"/>
  <c r="F384" i="2"/>
  <c r="B384" i="2"/>
  <c r="C384" i="2"/>
  <c r="J388" i="2" s="1"/>
  <c r="E384" i="2"/>
  <c r="D385" i="2"/>
  <c r="O379" i="2" l="1"/>
  <c r="P379" i="2" s="1"/>
  <c r="N383" i="2"/>
  <c r="I383" i="2"/>
  <c r="G384" i="2"/>
  <c r="H384" i="2" s="1"/>
  <c r="L384" i="2"/>
  <c r="M384" i="2"/>
  <c r="D386" i="2"/>
  <c r="E385" i="2"/>
  <c r="A385" i="2"/>
  <c r="C385" i="2"/>
  <c r="J389" i="2" s="1"/>
  <c r="F385" i="2"/>
  <c r="B385" i="2"/>
  <c r="O380" i="2" l="1"/>
  <c r="P380" i="2" s="1"/>
  <c r="N384" i="2"/>
  <c r="I384" i="2"/>
  <c r="G385" i="2"/>
  <c r="H385" i="2" s="1"/>
  <c r="L385" i="2"/>
  <c r="M385" i="2"/>
  <c r="A386" i="2"/>
  <c r="E386" i="2"/>
  <c r="D387" i="2"/>
  <c r="F386" i="2"/>
  <c r="B386" i="2"/>
  <c r="C386" i="2"/>
  <c r="J390" i="2" s="1"/>
  <c r="O381" i="2" l="1"/>
  <c r="P381" i="2" s="1"/>
  <c r="N385" i="2"/>
  <c r="I385" i="2"/>
  <c r="G386" i="2"/>
  <c r="H386" i="2" s="1"/>
  <c r="L386" i="2"/>
  <c r="M386" i="2"/>
  <c r="D388" i="2"/>
  <c r="F387" i="2"/>
  <c r="E387" i="2"/>
  <c r="C387" i="2"/>
  <c r="J391" i="2" s="1"/>
  <c r="A387" i="2"/>
  <c r="B387" i="2"/>
  <c r="O382" i="2" l="1"/>
  <c r="P382" i="2" s="1"/>
  <c r="N386" i="2"/>
  <c r="I386" i="2"/>
  <c r="G387" i="2"/>
  <c r="H387" i="2" s="1"/>
  <c r="L387" i="2"/>
  <c r="M387" i="2"/>
  <c r="B388" i="2"/>
  <c r="E388" i="2"/>
  <c r="D389" i="2"/>
  <c r="C388" i="2"/>
  <c r="J392" i="2" s="1"/>
  <c r="A388" i="2"/>
  <c r="F388" i="2"/>
  <c r="O383" i="2" l="1"/>
  <c r="P383" i="2" s="1"/>
  <c r="N387" i="2"/>
  <c r="I387" i="2"/>
  <c r="G388" i="2"/>
  <c r="H388" i="2" s="1"/>
  <c r="L388" i="2"/>
  <c r="M388" i="2"/>
  <c r="A389" i="2"/>
  <c r="B389" i="2"/>
  <c r="C389" i="2"/>
  <c r="J393" i="2" s="1"/>
  <c r="F389" i="2"/>
  <c r="E389" i="2"/>
  <c r="D390" i="2"/>
  <c r="O384" i="2" l="1"/>
  <c r="P384" i="2" s="1"/>
  <c r="N388" i="2"/>
  <c r="I388" i="2"/>
  <c r="G389" i="2"/>
  <c r="H389" i="2" s="1"/>
  <c r="L389" i="2"/>
  <c r="M389" i="2"/>
  <c r="E390" i="2"/>
  <c r="D391" i="2"/>
  <c r="C390" i="2"/>
  <c r="J394" i="2" s="1"/>
  <c r="A390" i="2"/>
  <c r="B390" i="2"/>
  <c r="F390" i="2"/>
  <c r="O385" i="2" l="1"/>
  <c r="P385" i="2" s="1"/>
  <c r="N389" i="2"/>
  <c r="I389" i="2"/>
  <c r="G390" i="2"/>
  <c r="H390" i="2" s="1"/>
  <c r="L390" i="2"/>
  <c r="M390" i="2"/>
  <c r="A391" i="2"/>
  <c r="D392" i="2"/>
  <c r="E391" i="2"/>
  <c r="C391" i="2"/>
  <c r="J395" i="2" s="1"/>
  <c r="F391" i="2"/>
  <c r="B391" i="2"/>
  <c r="O386" i="2" l="1"/>
  <c r="P386" i="2" s="1"/>
  <c r="N390" i="2"/>
  <c r="I390" i="2"/>
  <c r="G391" i="2"/>
  <c r="H391" i="2" s="1"/>
  <c r="L391" i="2"/>
  <c r="M391" i="2"/>
  <c r="A392" i="2"/>
  <c r="B392" i="2"/>
  <c r="D393" i="2"/>
  <c r="E392" i="2"/>
  <c r="F392" i="2"/>
  <c r="C392" i="2"/>
  <c r="J396" i="2" s="1"/>
  <c r="O387" i="2" l="1"/>
  <c r="P387" i="2" s="1"/>
  <c r="N391" i="2"/>
  <c r="I391" i="2"/>
  <c r="G392" i="2"/>
  <c r="H392" i="2" s="1"/>
  <c r="L392" i="2"/>
  <c r="M392" i="2"/>
  <c r="C393" i="2"/>
  <c r="J397" i="2" s="1"/>
  <c r="E393" i="2"/>
  <c r="D394" i="2"/>
  <c r="A393" i="2"/>
  <c r="F393" i="2"/>
  <c r="B393" i="2"/>
  <c r="O388" i="2" l="1"/>
  <c r="P388" i="2" s="1"/>
  <c r="N392" i="2"/>
  <c r="I392" i="2"/>
  <c r="G393" i="2"/>
  <c r="H393" i="2" s="1"/>
  <c r="L393" i="2"/>
  <c r="M393" i="2"/>
  <c r="D395" i="2"/>
  <c r="F394" i="2"/>
  <c r="C394" i="2"/>
  <c r="J398" i="2" s="1"/>
  <c r="E394" i="2"/>
  <c r="B394" i="2"/>
  <c r="A394" i="2"/>
  <c r="O389" i="2" l="1"/>
  <c r="P389" i="2" s="1"/>
  <c r="N393" i="2"/>
  <c r="I393" i="2"/>
  <c r="G394" i="2"/>
  <c r="H394" i="2" s="1"/>
  <c r="L394" i="2"/>
  <c r="M394" i="2"/>
  <c r="B395" i="2"/>
  <c r="E395" i="2"/>
  <c r="D396" i="2"/>
  <c r="C395" i="2"/>
  <c r="J399" i="2" s="1"/>
  <c r="F395" i="2"/>
  <c r="A395" i="2"/>
  <c r="O390" i="2" l="1"/>
  <c r="P390" i="2" s="1"/>
  <c r="N394" i="2"/>
  <c r="I394" i="2"/>
  <c r="G395" i="2"/>
  <c r="H395" i="2" s="1"/>
  <c r="L395" i="2"/>
  <c r="M395" i="2"/>
  <c r="E396" i="2"/>
  <c r="D397" i="2"/>
  <c r="C396" i="2"/>
  <c r="J400" i="2" s="1"/>
  <c r="A396" i="2"/>
  <c r="F396" i="2"/>
  <c r="B396" i="2"/>
  <c r="O391" i="2" l="1"/>
  <c r="P391" i="2" s="1"/>
  <c r="N395" i="2"/>
  <c r="I395" i="2"/>
  <c r="G396" i="2"/>
  <c r="H396" i="2" s="1"/>
  <c r="L396" i="2"/>
  <c r="M396" i="2"/>
  <c r="B397" i="2"/>
  <c r="D398" i="2"/>
  <c r="E397" i="2"/>
  <c r="A397" i="2"/>
  <c r="F397" i="2"/>
  <c r="C397" i="2"/>
  <c r="J401" i="2" s="1"/>
  <c r="O392" i="2" l="1"/>
  <c r="P392" i="2" s="1"/>
  <c r="N396" i="2"/>
  <c r="I396" i="2"/>
  <c r="G397" i="2"/>
  <c r="H397" i="2" s="1"/>
  <c r="L397" i="2"/>
  <c r="M397" i="2"/>
  <c r="C398" i="2"/>
  <c r="J402" i="2" s="1"/>
  <c r="D399" i="2"/>
  <c r="A398" i="2"/>
  <c r="E398" i="2"/>
  <c r="B398" i="2"/>
  <c r="F398" i="2"/>
  <c r="O393" i="2" l="1"/>
  <c r="P393" i="2" s="1"/>
  <c r="N397" i="2"/>
  <c r="I397" i="2"/>
  <c r="G398" i="2"/>
  <c r="H398" i="2" s="1"/>
  <c r="L398" i="2"/>
  <c r="M398" i="2"/>
  <c r="C399" i="2"/>
  <c r="J403" i="2" s="1"/>
  <c r="F399" i="2"/>
  <c r="A399" i="2"/>
  <c r="B399" i="2"/>
  <c r="E399" i="2"/>
  <c r="D400" i="2"/>
  <c r="O394" i="2" l="1"/>
  <c r="P394" i="2" s="1"/>
  <c r="N398" i="2"/>
  <c r="I398" i="2"/>
  <c r="G399" i="2"/>
  <c r="H399" i="2" s="1"/>
  <c r="L399" i="2"/>
  <c r="M399" i="2"/>
  <c r="E400" i="2"/>
  <c r="D401" i="2"/>
  <c r="A400" i="2"/>
  <c r="F400" i="2"/>
  <c r="B400" i="2"/>
  <c r="C400" i="2"/>
  <c r="J404" i="2" s="1"/>
  <c r="O395" i="2" l="1"/>
  <c r="P395" i="2" s="1"/>
  <c r="N399" i="2"/>
  <c r="I399" i="2"/>
  <c r="G400" i="2"/>
  <c r="H400" i="2" s="1"/>
  <c r="L400" i="2"/>
  <c r="M400" i="2"/>
  <c r="B401" i="2"/>
  <c r="F401" i="2"/>
  <c r="A401" i="2"/>
  <c r="C401" i="2"/>
  <c r="J405" i="2" s="1"/>
  <c r="E401" i="2"/>
  <c r="D402" i="2"/>
  <c r="O396" i="2" l="1"/>
  <c r="P396" i="2" s="1"/>
  <c r="N400" i="2"/>
  <c r="I400" i="2"/>
  <c r="G401" i="2"/>
  <c r="H401" i="2" s="1"/>
  <c r="L401" i="2"/>
  <c r="M401" i="2"/>
  <c r="C402" i="2"/>
  <c r="J406" i="2" s="1"/>
  <c r="A402" i="2"/>
  <c r="E402" i="2"/>
  <c r="D403" i="2"/>
  <c r="B402" i="2"/>
  <c r="F402" i="2"/>
  <c r="O397" i="2" l="1"/>
  <c r="P397" i="2" s="1"/>
  <c r="N401" i="2"/>
  <c r="I401" i="2"/>
  <c r="G402" i="2"/>
  <c r="H402" i="2" s="1"/>
  <c r="L402" i="2"/>
  <c r="M402" i="2"/>
  <c r="B403" i="2"/>
  <c r="D404" i="2"/>
  <c r="E403" i="2"/>
  <c r="F403" i="2"/>
  <c r="C403" i="2"/>
  <c r="J407" i="2" s="1"/>
  <c r="A403" i="2"/>
  <c r="O398" i="2" l="1"/>
  <c r="P398" i="2" s="1"/>
  <c r="N402" i="2"/>
  <c r="I402" i="2"/>
  <c r="G403" i="2"/>
  <c r="H403" i="2" s="1"/>
  <c r="L403" i="2"/>
  <c r="M403" i="2"/>
  <c r="D405" i="2"/>
  <c r="F404" i="2"/>
  <c r="E404" i="2"/>
  <c r="A404" i="2"/>
  <c r="B404" i="2"/>
  <c r="C404" i="2"/>
  <c r="J408" i="2" s="1"/>
  <c r="O399" i="2" l="1"/>
  <c r="P399" i="2" s="1"/>
  <c r="N403" i="2"/>
  <c r="I403" i="2"/>
  <c r="G404" i="2"/>
  <c r="H404" i="2" s="1"/>
  <c r="L404" i="2"/>
  <c r="M404" i="2"/>
  <c r="B405" i="2"/>
  <c r="E405" i="2"/>
  <c r="D406" i="2"/>
  <c r="C405" i="2"/>
  <c r="J409" i="2" s="1"/>
  <c r="A405" i="2"/>
  <c r="F405" i="2"/>
  <c r="O400" i="2" l="1"/>
  <c r="P400" i="2" s="1"/>
  <c r="N404" i="2"/>
  <c r="I404" i="2"/>
  <c r="G405" i="2"/>
  <c r="H405" i="2" s="1"/>
  <c r="L405" i="2"/>
  <c r="M405" i="2"/>
  <c r="F406" i="2"/>
  <c r="C406" i="2"/>
  <c r="J410" i="2" s="1"/>
  <c r="A406" i="2"/>
  <c r="B406" i="2"/>
  <c r="E406" i="2"/>
  <c r="D407" i="2"/>
  <c r="O401" i="2" l="1"/>
  <c r="P401" i="2" s="1"/>
  <c r="N405" i="2"/>
  <c r="I405" i="2"/>
  <c r="G406" i="2"/>
  <c r="H406" i="2" s="1"/>
  <c r="L406" i="2"/>
  <c r="M406" i="2"/>
  <c r="E407" i="2"/>
  <c r="D408" i="2"/>
  <c r="B407" i="2"/>
  <c r="C407" i="2"/>
  <c r="J411" i="2" s="1"/>
  <c r="F407" i="2"/>
  <c r="A407" i="2"/>
  <c r="O402" i="2" l="1"/>
  <c r="P402" i="2" s="1"/>
  <c r="N406" i="2"/>
  <c r="I406" i="2"/>
  <c r="G407" i="2"/>
  <c r="H407" i="2" s="1"/>
  <c r="L407" i="2"/>
  <c r="M407" i="2"/>
  <c r="E408" i="2"/>
  <c r="D409" i="2"/>
  <c r="A408" i="2"/>
  <c r="F408" i="2"/>
  <c r="B408" i="2"/>
  <c r="C408" i="2"/>
  <c r="J412" i="2" s="1"/>
  <c r="O403" i="2" l="1"/>
  <c r="P403" i="2" s="1"/>
  <c r="N407" i="2"/>
  <c r="I407" i="2"/>
  <c r="G408" i="2"/>
  <c r="H408" i="2" s="1"/>
  <c r="L408" i="2"/>
  <c r="M408" i="2"/>
  <c r="A409" i="2"/>
  <c r="D410" i="2"/>
  <c r="E409" i="2"/>
  <c r="F409" i="2"/>
  <c r="B409" i="2"/>
  <c r="C409" i="2"/>
  <c r="J413" i="2" s="1"/>
  <c r="O404" i="2" l="1"/>
  <c r="P404" i="2" s="1"/>
  <c r="N408" i="2"/>
  <c r="I408" i="2"/>
  <c r="G409" i="2"/>
  <c r="H409" i="2" s="1"/>
  <c r="L409" i="2"/>
  <c r="M409" i="2"/>
  <c r="C410" i="2"/>
  <c r="J414" i="2" s="1"/>
  <c r="A410" i="2"/>
  <c r="D411" i="2"/>
  <c r="E410" i="2"/>
  <c r="B410" i="2"/>
  <c r="F410" i="2"/>
  <c r="O405" i="2" l="1"/>
  <c r="P405" i="2" s="1"/>
  <c r="N409" i="2"/>
  <c r="I409" i="2"/>
  <c r="G410" i="2"/>
  <c r="H410" i="2" s="1"/>
  <c r="L410" i="2"/>
  <c r="M410" i="2"/>
  <c r="D412" i="2"/>
  <c r="F411" i="2"/>
  <c r="C411" i="2"/>
  <c r="J415" i="2" s="1"/>
  <c r="E411" i="2"/>
  <c r="A411" i="2"/>
  <c r="B411" i="2"/>
  <c r="O406" i="2" l="1"/>
  <c r="P406" i="2" s="1"/>
  <c r="N410" i="2"/>
  <c r="I410" i="2"/>
  <c r="G411" i="2"/>
  <c r="H411" i="2" s="1"/>
  <c r="L411" i="2"/>
  <c r="M411" i="2"/>
  <c r="A412" i="2"/>
  <c r="C412" i="2"/>
  <c r="J416" i="2" s="1"/>
  <c r="E412" i="2"/>
  <c r="D413" i="2"/>
  <c r="F412" i="2"/>
  <c r="B412" i="2"/>
  <c r="O407" i="2" l="1"/>
  <c r="P407" i="2" s="1"/>
  <c r="I411" i="2"/>
  <c r="N411" i="2"/>
  <c r="G412" i="2"/>
  <c r="H412" i="2" s="1"/>
  <c r="L412" i="2"/>
  <c r="M412" i="2"/>
  <c r="E413" i="2"/>
  <c r="D414" i="2"/>
  <c r="C413" i="2"/>
  <c r="J417" i="2" s="1"/>
  <c r="A413" i="2"/>
  <c r="B413" i="2"/>
  <c r="F413" i="2"/>
  <c r="O408" i="2" l="1"/>
  <c r="P408" i="2" s="1"/>
  <c r="N412" i="2"/>
  <c r="I412" i="2"/>
  <c r="G413" i="2"/>
  <c r="H413" i="2" s="1"/>
  <c r="L413" i="2"/>
  <c r="M413" i="2"/>
  <c r="C414" i="2"/>
  <c r="J418" i="2" s="1"/>
  <c r="E414" i="2"/>
  <c r="D415" i="2"/>
  <c r="A414" i="2"/>
  <c r="B414" i="2"/>
  <c r="F414" i="2"/>
  <c r="O409" i="2" l="1"/>
  <c r="P409" i="2" s="1"/>
  <c r="I413" i="2"/>
  <c r="N413" i="2"/>
  <c r="G414" i="2"/>
  <c r="H414" i="2" s="1"/>
  <c r="L414" i="2"/>
  <c r="M414" i="2"/>
  <c r="A415" i="2"/>
  <c r="B415" i="2"/>
  <c r="C415" i="2"/>
  <c r="J419" i="2" s="1"/>
  <c r="F415" i="2"/>
  <c r="E415" i="2"/>
  <c r="D416" i="2"/>
  <c r="O410" i="2" l="1"/>
  <c r="P410" i="2" s="1"/>
  <c r="I414" i="2"/>
  <c r="N414" i="2"/>
  <c r="G415" i="2"/>
  <c r="H415" i="2" s="1"/>
  <c r="L415" i="2"/>
  <c r="M415" i="2"/>
  <c r="B416" i="2"/>
  <c r="E416" i="2"/>
  <c r="D417" i="2"/>
  <c r="C416" i="2"/>
  <c r="J420" i="2" s="1"/>
  <c r="A416" i="2"/>
  <c r="F416" i="2"/>
  <c r="O411" i="2" l="1"/>
  <c r="P411" i="2" s="1"/>
  <c r="N415" i="2"/>
  <c r="I415" i="2"/>
  <c r="G416" i="2"/>
  <c r="H416" i="2" s="1"/>
  <c r="L416" i="2"/>
  <c r="M416" i="2"/>
  <c r="A417" i="2"/>
  <c r="F417" i="2"/>
  <c r="C417" i="2"/>
  <c r="J421" i="2" s="1"/>
  <c r="B417" i="2"/>
  <c r="E417" i="2"/>
  <c r="D418" i="2"/>
  <c r="O412" i="2" l="1"/>
  <c r="P412" i="2" s="1"/>
  <c r="N416" i="2"/>
  <c r="I416" i="2"/>
  <c r="G417" i="2"/>
  <c r="H417" i="2" s="1"/>
  <c r="L417" i="2"/>
  <c r="M417" i="2"/>
  <c r="B418" i="2"/>
  <c r="F418" i="2"/>
  <c r="C418" i="2"/>
  <c r="J422" i="2" s="1"/>
  <c r="A418" i="2"/>
  <c r="E418" i="2"/>
  <c r="D419" i="2"/>
  <c r="O413" i="2" l="1"/>
  <c r="P413" i="2" s="1"/>
  <c r="N417" i="2"/>
  <c r="I417" i="2"/>
  <c r="G418" i="2"/>
  <c r="H418" i="2" s="1"/>
  <c r="L418" i="2"/>
  <c r="M418" i="2"/>
  <c r="C419" i="2"/>
  <c r="J423" i="2" s="1"/>
  <c r="A419" i="2"/>
  <c r="F419" i="2"/>
  <c r="B419" i="2"/>
  <c r="E419" i="2"/>
  <c r="D420" i="2"/>
  <c r="O414" i="2" l="1"/>
  <c r="P414" i="2" s="1"/>
  <c r="N418" i="2"/>
  <c r="I418" i="2"/>
  <c r="G419" i="2"/>
  <c r="H419" i="2" s="1"/>
  <c r="L419" i="2"/>
  <c r="M419" i="2"/>
  <c r="E420" i="2"/>
  <c r="D421" i="2"/>
  <c r="A420" i="2"/>
  <c r="F420" i="2"/>
  <c r="B420" i="2"/>
  <c r="C420" i="2"/>
  <c r="J424" i="2" s="1"/>
  <c r="O415" i="2" l="1"/>
  <c r="P415" i="2" s="1"/>
  <c r="N419" i="2"/>
  <c r="I419" i="2"/>
  <c r="G420" i="2"/>
  <c r="H420" i="2" s="1"/>
  <c r="L420" i="2"/>
  <c r="M420" i="2"/>
  <c r="B421" i="2"/>
  <c r="C421" i="2"/>
  <c r="J425" i="2" s="1"/>
  <c r="E421" i="2"/>
  <c r="D422" i="2"/>
  <c r="A421" i="2"/>
  <c r="F421" i="2"/>
  <c r="O416" i="2" l="1"/>
  <c r="P416" i="2" s="1"/>
  <c r="N420" i="2"/>
  <c r="I420" i="2"/>
  <c r="G421" i="2"/>
  <c r="H421" i="2" s="1"/>
  <c r="L421" i="2"/>
  <c r="M421" i="2"/>
  <c r="F422" i="2"/>
  <c r="D423" i="2"/>
  <c r="B422" i="2"/>
  <c r="E422" i="2"/>
  <c r="A422" i="2"/>
  <c r="C422" i="2"/>
  <c r="J426" i="2" s="1"/>
  <c r="O417" i="2" l="1"/>
  <c r="P417" i="2" s="1"/>
  <c r="N421" i="2"/>
  <c r="I421" i="2"/>
  <c r="G422" i="2"/>
  <c r="H422" i="2" s="1"/>
  <c r="L422" i="2"/>
  <c r="M422" i="2"/>
  <c r="B423" i="2"/>
  <c r="D424" i="2"/>
  <c r="E423" i="2"/>
  <c r="C423" i="2"/>
  <c r="J427" i="2" s="1"/>
  <c r="A423" i="2"/>
  <c r="F423" i="2"/>
  <c r="O418" i="2" l="1"/>
  <c r="P418" i="2" s="1"/>
  <c r="I422" i="2"/>
  <c r="N422" i="2"/>
  <c r="G423" i="2"/>
  <c r="H423" i="2" s="1"/>
  <c r="L423" i="2"/>
  <c r="M423" i="2"/>
  <c r="B424" i="2"/>
  <c r="C424" i="2"/>
  <c r="J428" i="2" s="1"/>
  <c r="E424" i="2"/>
  <c r="D425" i="2"/>
  <c r="A424" i="2"/>
  <c r="F424" i="2"/>
  <c r="N423" i="2" l="1"/>
  <c r="O419" i="2"/>
  <c r="P419" i="2" s="1"/>
  <c r="I423" i="2"/>
  <c r="G424" i="2"/>
  <c r="H424" i="2" s="1"/>
  <c r="L424" i="2"/>
  <c r="M424" i="2"/>
  <c r="B425" i="2"/>
  <c r="D426" i="2"/>
  <c r="E425" i="2"/>
  <c r="C425" i="2"/>
  <c r="J429" i="2" s="1"/>
  <c r="A425" i="2"/>
  <c r="F425" i="2"/>
  <c r="N424" i="2" l="1"/>
  <c r="O420" i="2"/>
  <c r="P420" i="2" s="1"/>
  <c r="I424" i="2"/>
  <c r="G425" i="2"/>
  <c r="H425" i="2" s="1"/>
  <c r="L425" i="2"/>
  <c r="M425" i="2"/>
  <c r="D427" i="2"/>
  <c r="F426" i="2"/>
  <c r="E426" i="2"/>
  <c r="B426" i="2"/>
  <c r="C426" i="2"/>
  <c r="J430" i="2" s="1"/>
  <c r="A426" i="2"/>
  <c r="N425" i="2" l="1"/>
  <c r="O421" i="2"/>
  <c r="P421" i="2" s="1"/>
  <c r="I425" i="2"/>
  <c r="G426" i="2"/>
  <c r="H426" i="2" s="1"/>
  <c r="L426" i="2"/>
  <c r="M426" i="2"/>
  <c r="A427" i="2"/>
  <c r="B427" i="2"/>
  <c r="E427" i="2"/>
  <c r="D428" i="2"/>
  <c r="C427" i="2"/>
  <c r="J431" i="2" s="1"/>
  <c r="F427" i="2"/>
  <c r="N426" i="2" l="1"/>
  <c r="O422" i="2"/>
  <c r="P422" i="2" s="1"/>
  <c r="I426" i="2"/>
  <c r="G427" i="2"/>
  <c r="H427" i="2" s="1"/>
  <c r="L427" i="2"/>
  <c r="M427" i="2"/>
  <c r="D429" i="2"/>
  <c r="A428" i="2"/>
  <c r="F428" i="2"/>
  <c r="B428" i="2"/>
  <c r="E428" i="2"/>
  <c r="C428" i="2"/>
  <c r="J432" i="2" s="1"/>
  <c r="N427" i="2" l="1"/>
  <c r="I427" i="2"/>
  <c r="O423" i="2"/>
  <c r="P423" i="2" s="1"/>
  <c r="G428" i="2"/>
  <c r="H428" i="2" s="1"/>
  <c r="L428" i="2"/>
  <c r="M428" i="2"/>
  <c r="B429" i="2"/>
  <c r="E429" i="2"/>
  <c r="D430" i="2"/>
  <c r="C429" i="2"/>
  <c r="J433" i="2" s="1"/>
  <c r="A429" i="2"/>
  <c r="F429" i="2"/>
  <c r="N428" i="2" l="1"/>
  <c r="I428" i="2"/>
  <c r="O424" i="2"/>
  <c r="P424" i="2" s="1"/>
  <c r="G429" i="2"/>
  <c r="H429" i="2" s="1"/>
  <c r="L429" i="2"/>
  <c r="M429" i="2"/>
  <c r="F430" i="2"/>
  <c r="C430" i="2"/>
  <c r="J434" i="2" s="1"/>
  <c r="A430" i="2"/>
  <c r="B430" i="2"/>
  <c r="E430" i="2"/>
  <c r="D431" i="2"/>
  <c r="N429" i="2" l="1"/>
  <c r="I429" i="2"/>
  <c r="O425" i="2"/>
  <c r="P425" i="2" s="1"/>
  <c r="G430" i="2"/>
  <c r="H430" i="2" s="1"/>
  <c r="L430" i="2"/>
  <c r="M430" i="2"/>
  <c r="E431" i="2"/>
  <c r="D432" i="2"/>
  <c r="C431" i="2"/>
  <c r="J435" i="2" s="1"/>
  <c r="F431" i="2"/>
  <c r="A431" i="2"/>
  <c r="B431" i="2"/>
  <c r="N430" i="2" l="1"/>
  <c r="O426" i="2"/>
  <c r="P426" i="2" s="1"/>
  <c r="I430" i="2"/>
  <c r="G431" i="2"/>
  <c r="H431" i="2" s="1"/>
  <c r="L431" i="2"/>
  <c r="M431" i="2"/>
  <c r="D433" i="2"/>
  <c r="F432" i="2"/>
  <c r="E432" i="2"/>
  <c r="A432" i="2"/>
  <c r="B432" i="2"/>
  <c r="C432" i="2"/>
  <c r="J436" i="2" s="1"/>
  <c r="N431" i="2" l="1"/>
  <c r="O427" i="2"/>
  <c r="P427" i="2" s="1"/>
  <c r="I431" i="2"/>
  <c r="G432" i="2"/>
  <c r="H432" i="2" s="1"/>
  <c r="L432" i="2"/>
  <c r="M432" i="2"/>
  <c r="B433" i="2"/>
  <c r="C433" i="2"/>
  <c r="J437" i="2" s="1"/>
  <c r="E433" i="2"/>
  <c r="D434" i="2"/>
  <c r="A433" i="2"/>
  <c r="F433" i="2"/>
  <c r="N432" i="2" l="1"/>
  <c r="O428" i="2"/>
  <c r="P428" i="2" s="1"/>
  <c r="I432" i="2"/>
  <c r="G433" i="2"/>
  <c r="H433" i="2" s="1"/>
  <c r="L433" i="2"/>
  <c r="M433" i="2"/>
  <c r="A434" i="2"/>
  <c r="B434" i="2"/>
  <c r="F434" i="2"/>
  <c r="E434" i="2"/>
  <c r="D435" i="2"/>
  <c r="C434" i="2"/>
  <c r="J438" i="2" s="1"/>
  <c r="N433" i="2" l="1"/>
  <c r="O429" i="2"/>
  <c r="P429" i="2" s="1"/>
  <c r="I433" i="2"/>
  <c r="G434" i="2"/>
  <c r="H434" i="2" s="1"/>
  <c r="L434" i="2"/>
  <c r="M434" i="2"/>
  <c r="B435" i="2"/>
  <c r="C435" i="2"/>
  <c r="J439" i="2" s="1"/>
  <c r="E435" i="2"/>
  <c r="D436" i="2"/>
  <c r="D437" i="2" s="1"/>
  <c r="F435" i="2"/>
  <c r="A435" i="2"/>
  <c r="N434" i="2" l="1"/>
  <c r="I434" i="2"/>
  <c r="O430" i="2"/>
  <c r="P430" i="2" s="1"/>
  <c r="G435" i="2"/>
  <c r="H435" i="2" s="1"/>
  <c r="L435" i="2"/>
  <c r="M435" i="2"/>
  <c r="E437" i="2"/>
  <c r="F437" i="2"/>
  <c r="D438" i="2"/>
  <c r="E436" i="2"/>
  <c r="A436" i="2"/>
  <c r="C436" i="2"/>
  <c r="J440" i="2" s="1"/>
  <c r="F436" i="2"/>
  <c r="B436" i="2"/>
  <c r="N435" i="2" l="1"/>
  <c r="I435" i="2"/>
  <c r="O431" i="2"/>
  <c r="P431" i="2" s="1"/>
  <c r="G436" i="2"/>
  <c r="H436" i="2" s="1"/>
  <c r="L437" i="2"/>
  <c r="M437" i="2"/>
  <c r="L436" i="2"/>
  <c r="M436" i="2"/>
  <c r="A437" i="2"/>
  <c r="A438" i="2" s="1"/>
  <c r="B437" i="2"/>
  <c r="V17" i="2"/>
  <c r="AA17" i="2" s="1"/>
  <c r="C437" i="2"/>
  <c r="E438" i="2"/>
  <c r="D439" i="2"/>
  <c r="F438" i="2"/>
  <c r="N436" i="2" l="1"/>
  <c r="N437" i="2" s="1"/>
  <c r="O432" i="2"/>
  <c r="P432" i="2" s="1"/>
  <c r="I436" i="2"/>
  <c r="G437" i="2"/>
  <c r="L438" i="2"/>
  <c r="M438" i="2"/>
  <c r="C438" i="2"/>
  <c r="J442" i="2" s="1"/>
  <c r="J441" i="2"/>
  <c r="B438" i="2"/>
  <c r="A439" i="2"/>
  <c r="E439" i="2"/>
  <c r="F439" i="2"/>
  <c r="D440" i="2"/>
  <c r="H437" i="2" l="1"/>
  <c r="I437" i="2" s="1"/>
  <c r="O433" i="2"/>
  <c r="P433" i="2" s="1"/>
  <c r="G438" i="2"/>
  <c r="N438" i="2"/>
  <c r="L439" i="2"/>
  <c r="M439" i="2"/>
  <c r="C439" i="2"/>
  <c r="J443" i="2" s="1"/>
  <c r="B439" i="2"/>
  <c r="A440" i="2"/>
  <c r="E440" i="2"/>
  <c r="D441" i="2"/>
  <c r="F440" i="2"/>
  <c r="H438" i="2" l="1"/>
  <c r="I438" i="2" s="1"/>
  <c r="O434" i="2"/>
  <c r="P434" i="2" s="1"/>
  <c r="G439" i="2"/>
  <c r="N439" i="2"/>
  <c r="L440" i="2"/>
  <c r="M440" i="2"/>
  <c r="C440" i="2"/>
  <c r="J444" i="2" s="1"/>
  <c r="B440" i="2"/>
  <c r="A441" i="2"/>
  <c r="E441" i="2"/>
  <c r="F441" i="2"/>
  <c r="D442" i="2"/>
  <c r="H439" i="2" l="1"/>
  <c r="I439" i="2" s="1"/>
  <c r="O435" i="2"/>
  <c r="P435" i="2" s="1"/>
  <c r="G440" i="2"/>
  <c r="N440" i="2"/>
  <c r="L441" i="2"/>
  <c r="M441" i="2"/>
  <c r="C441" i="2"/>
  <c r="J445" i="2" s="1"/>
  <c r="B441" i="2"/>
  <c r="A442" i="2"/>
  <c r="E442" i="2"/>
  <c r="D443" i="2"/>
  <c r="F442" i="2"/>
  <c r="H440" i="2" l="1"/>
  <c r="I440" i="2" s="1"/>
  <c r="O436" i="2"/>
  <c r="P436" i="2" s="1"/>
  <c r="G441" i="2"/>
  <c r="N441" i="2"/>
  <c r="L442" i="2"/>
  <c r="M442" i="2"/>
  <c r="C442" i="2"/>
  <c r="J446" i="2" s="1"/>
  <c r="B442" i="2"/>
  <c r="B443" i="2" s="1"/>
  <c r="A443" i="2"/>
  <c r="E443" i="2"/>
  <c r="F443" i="2"/>
  <c r="D444" i="2"/>
  <c r="H441" i="2" l="1"/>
  <c r="I441" i="2" s="1"/>
  <c r="N442" i="2"/>
  <c r="O437" i="2"/>
  <c r="P437" i="2" s="1"/>
  <c r="G442" i="2"/>
  <c r="H442" i="2" s="1"/>
  <c r="L443" i="2"/>
  <c r="M443" i="2"/>
  <c r="C443" i="2"/>
  <c r="J447" i="2" s="1"/>
  <c r="A444" i="2"/>
  <c r="E444" i="2"/>
  <c r="B444" i="2"/>
  <c r="D445" i="2"/>
  <c r="F444" i="2"/>
  <c r="N443" i="2" l="1"/>
  <c r="O438" i="2"/>
  <c r="P438" i="2" s="1"/>
  <c r="I442" i="2"/>
  <c r="G443" i="2"/>
  <c r="L444" i="2"/>
  <c r="M444" i="2"/>
  <c r="C444" i="2"/>
  <c r="J448" i="2" s="1"/>
  <c r="A445" i="2"/>
  <c r="E445" i="2"/>
  <c r="B445" i="2"/>
  <c r="F445" i="2"/>
  <c r="D446" i="2"/>
  <c r="G444" i="2" l="1"/>
  <c r="H443" i="2"/>
  <c r="I443" i="2" s="1"/>
  <c r="N444" i="2"/>
  <c r="O439" i="2"/>
  <c r="P439" i="2" s="1"/>
  <c r="L445" i="2"/>
  <c r="M445" i="2"/>
  <c r="C445" i="2"/>
  <c r="J449" i="2" s="1"/>
  <c r="A446" i="2"/>
  <c r="E446" i="2"/>
  <c r="B446" i="2"/>
  <c r="D447" i="2"/>
  <c r="F446" i="2"/>
  <c r="H444" i="2" l="1"/>
  <c r="G445" i="2"/>
  <c r="I444" i="2"/>
  <c r="N445" i="2"/>
  <c r="O440" i="2"/>
  <c r="P440" i="2" s="1"/>
  <c r="L446" i="2"/>
  <c r="M446" i="2"/>
  <c r="C446" i="2"/>
  <c r="J450" i="2" s="1"/>
  <c r="A447" i="2"/>
  <c r="E447" i="2"/>
  <c r="B447" i="2"/>
  <c r="F447" i="2"/>
  <c r="D448" i="2"/>
  <c r="H445" i="2" l="1"/>
  <c r="I445" i="2"/>
  <c r="G446" i="2"/>
  <c r="H446" i="2" s="1"/>
  <c r="N446" i="2"/>
  <c r="O441" i="2"/>
  <c r="P441" i="2" s="1"/>
  <c r="L447" i="2"/>
  <c r="M447" i="2"/>
  <c r="C447" i="2"/>
  <c r="J451" i="2" s="1"/>
  <c r="A448" i="2"/>
  <c r="E448" i="2"/>
  <c r="B448" i="2"/>
  <c r="D449" i="2"/>
  <c r="F448" i="2"/>
  <c r="I446" i="2" l="1"/>
  <c r="G447" i="2"/>
  <c r="H447" i="2"/>
  <c r="I447" i="2" s="1"/>
  <c r="N447" i="2"/>
  <c r="O442" i="2"/>
  <c r="P442" i="2" s="1"/>
  <c r="G448" i="2"/>
  <c r="H448" i="2" s="1"/>
  <c r="L448" i="2"/>
  <c r="M448" i="2"/>
  <c r="C448" i="2"/>
  <c r="J452" i="2" s="1"/>
  <c r="A449" i="2"/>
  <c r="E449" i="2"/>
  <c r="B449" i="2"/>
  <c r="F449" i="2"/>
  <c r="D450" i="2"/>
  <c r="N448" i="2" l="1"/>
  <c r="O443" i="2"/>
  <c r="P443" i="2" s="1"/>
  <c r="I448" i="2"/>
  <c r="G449" i="2"/>
  <c r="H449" i="2" s="1"/>
  <c r="L449" i="2"/>
  <c r="M449" i="2"/>
  <c r="C449" i="2"/>
  <c r="J453" i="2" s="1"/>
  <c r="A450" i="2"/>
  <c r="E450" i="2"/>
  <c r="B450" i="2"/>
  <c r="D451" i="2"/>
  <c r="F450" i="2"/>
  <c r="N449" i="2" l="1"/>
  <c r="I449" i="2"/>
  <c r="O444" i="2"/>
  <c r="P444" i="2" s="1"/>
  <c r="G450" i="2"/>
  <c r="H450" i="2" s="1"/>
  <c r="L450" i="2"/>
  <c r="M450" i="2"/>
  <c r="C450" i="2"/>
  <c r="J454" i="2" s="1"/>
  <c r="A451" i="2"/>
  <c r="E451" i="2"/>
  <c r="B451" i="2"/>
  <c r="F451" i="2"/>
  <c r="D452" i="2"/>
  <c r="N450" i="2" l="1"/>
  <c r="O445" i="2"/>
  <c r="P445" i="2" s="1"/>
  <c r="I450" i="2"/>
  <c r="G451" i="2"/>
  <c r="H451" i="2" s="1"/>
  <c r="L451" i="2"/>
  <c r="M451" i="2"/>
  <c r="C451" i="2"/>
  <c r="J455" i="2" s="1"/>
  <c r="A452" i="2"/>
  <c r="E452" i="2"/>
  <c r="F452" i="2"/>
  <c r="D453" i="2"/>
  <c r="B452" i="2"/>
  <c r="N451" i="2" l="1"/>
  <c r="O446" i="2"/>
  <c r="P446" i="2" s="1"/>
  <c r="I451" i="2"/>
  <c r="G452" i="2"/>
  <c r="H452" i="2" s="1"/>
  <c r="L452" i="2"/>
  <c r="M452" i="2"/>
  <c r="C452" i="2"/>
  <c r="J456" i="2" s="1"/>
  <c r="A453" i="2"/>
  <c r="E453" i="2"/>
  <c r="F453" i="2"/>
  <c r="D454" i="2"/>
  <c r="B453" i="2"/>
  <c r="N452" i="2" l="1"/>
  <c r="O447" i="2"/>
  <c r="P447" i="2" s="1"/>
  <c r="I452" i="2"/>
  <c r="G453" i="2"/>
  <c r="H453" i="2" s="1"/>
  <c r="L453" i="2"/>
  <c r="M453" i="2"/>
  <c r="C453" i="2"/>
  <c r="J457" i="2" s="1"/>
  <c r="A454" i="2"/>
  <c r="E454" i="2"/>
  <c r="B454" i="2"/>
  <c r="F454" i="2"/>
  <c r="D455" i="2"/>
  <c r="N453" i="2" l="1"/>
  <c r="O448" i="2"/>
  <c r="P448" i="2" s="1"/>
  <c r="I453" i="2"/>
  <c r="G454" i="2"/>
  <c r="H454" i="2" s="1"/>
  <c r="L454" i="2"/>
  <c r="M454" i="2"/>
  <c r="C454" i="2"/>
  <c r="J458" i="2" s="1"/>
  <c r="A455" i="2"/>
  <c r="E455" i="2"/>
  <c r="B455" i="2"/>
  <c r="F455" i="2"/>
  <c r="D456" i="2"/>
  <c r="N454" i="2" l="1"/>
  <c r="O449" i="2"/>
  <c r="P449" i="2" s="1"/>
  <c r="I454" i="2"/>
  <c r="G455" i="2"/>
  <c r="H455" i="2" s="1"/>
  <c r="L455" i="2"/>
  <c r="M455" i="2"/>
  <c r="C455" i="2"/>
  <c r="J459" i="2" s="1"/>
  <c r="A456" i="2"/>
  <c r="E456" i="2"/>
  <c r="F456" i="2"/>
  <c r="D457" i="2"/>
  <c r="B456" i="2"/>
  <c r="N455" i="2" l="1"/>
  <c r="O450" i="2"/>
  <c r="P450" i="2" s="1"/>
  <c r="I455" i="2"/>
  <c r="G456" i="2"/>
  <c r="H456" i="2" s="1"/>
  <c r="L456" i="2"/>
  <c r="M456" i="2"/>
  <c r="C456" i="2"/>
  <c r="J460" i="2" s="1"/>
  <c r="A457" i="2"/>
  <c r="E457" i="2"/>
  <c r="F457" i="2"/>
  <c r="D458" i="2"/>
  <c r="B457" i="2"/>
  <c r="N456" i="2" l="1"/>
  <c r="O451" i="2"/>
  <c r="P451" i="2" s="1"/>
  <c r="I456" i="2"/>
  <c r="G457" i="2"/>
  <c r="H457" i="2" s="1"/>
  <c r="L457" i="2"/>
  <c r="M457" i="2"/>
  <c r="C457" i="2"/>
  <c r="J461" i="2" s="1"/>
  <c r="A458" i="2"/>
  <c r="E458" i="2"/>
  <c r="B458" i="2"/>
  <c r="F458" i="2"/>
  <c r="D459" i="2"/>
  <c r="N457" i="2" l="1"/>
  <c r="O452" i="2"/>
  <c r="P452" i="2" s="1"/>
  <c r="I457" i="2"/>
  <c r="G458" i="2"/>
  <c r="H458" i="2" s="1"/>
  <c r="L458" i="2"/>
  <c r="M458" i="2"/>
  <c r="C458" i="2"/>
  <c r="J462" i="2" s="1"/>
  <c r="A459" i="2"/>
  <c r="E459" i="2"/>
  <c r="B459" i="2"/>
  <c r="F459" i="2"/>
  <c r="D460" i="2"/>
  <c r="N458" i="2" l="1"/>
  <c r="O453" i="2"/>
  <c r="P453" i="2" s="1"/>
  <c r="I458" i="2"/>
  <c r="G459" i="2"/>
  <c r="H459" i="2" s="1"/>
  <c r="L459" i="2"/>
  <c r="M459" i="2"/>
  <c r="C459" i="2"/>
  <c r="J463" i="2" s="1"/>
  <c r="A460" i="2"/>
  <c r="E460" i="2"/>
  <c r="F460" i="2"/>
  <c r="D461" i="2"/>
  <c r="B460" i="2"/>
  <c r="N459" i="2" l="1"/>
  <c r="O454" i="2"/>
  <c r="P454" i="2" s="1"/>
  <c r="I459" i="2"/>
  <c r="G460" i="2"/>
  <c r="H460" i="2" s="1"/>
  <c r="L460" i="2"/>
  <c r="M460" i="2"/>
  <c r="C460" i="2"/>
  <c r="J464" i="2" s="1"/>
  <c r="A461" i="2"/>
  <c r="E461" i="2"/>
  <c r="F461" i="2"/>
  <c r="D462" i="2"/>
  <c r="B461" i="2"/>
  <c r="N460" i="2" l="1"/>
  <c r="O455" i="2"/>
  <c r="P455" i="2" s="1"/>
  <c r="I460" i="2"/>
  <c r="G461" i="2"/>
  <c r="H461" i="2" s="1"/>
  <c r="L461" i="2"/>
  <c r="M461" i="2"/>
  <c r="C461" i="2"/>
  <c r="J465" i="2" s="1"/>
  <c r="A462" i="2"/>
  <c r="E462" i="2"/>
  <c r="B462" i="2"/>
  <c r="F462" i="2"/>
  <c r="D463" i="2"/>
  <c r="N461" i="2" l="1"/>
  <c r="O456" i="2"/>
  <c r="P456" i="2" s="1"/>
  <c r="I461" i="2"/>
  <c r="G462" i="2"/>
  <c r="H462" i="2" s="1"/>
  <c r="L462" i="2"/>
  <c r="M462" i="2"/>
  <c r="C462" i="2"/>
  <c r="J466" i="2" s="1"/>
  <c r="A463" i="2"/>
  <c r="E463" i="2"/>
  <c r="B463" i="2"/>
  <c r="F463" i="2"/>
  <c r="D464" i="2"/>
  <c r="N462" i="2" l="1"/>
  <c r="O457" i="2"/>
  <c r="P457" i="2" s="1"/>
  <c r="I462" i="2"/>
  <c r="G463" i="2"/>
  <c r="H463" i="2" s="1"/>
  <c r="L463" i="2"/>
  <c r="M463" i="2"/>
  <c r="C463" i="2"/>
  <c r="J467" i="2" s="1"/>
  <c r="A464" i="2"/>
  <c r="E464" i="2"/>
  <c r="F464" i="2"/>
  <c r="D465" i="2"/>
  <c r="B464" i="2"/>
  <c r="N463" i="2" l="1"/>
  <c r="O458" i="2"/>
  <c r="P458" i="2" s="1"/>
  <c r="I463" i="2"/>
  <c r="G464" i="2"/>
  <c r="H464" i="2" s="1"/>
  <c r="L464" i="2"/>
  <c r="M464" i="2"/>
  <c r="C464" i="2"/>
  <c r="J468" i="2" s="1"/>
  <c r="A465" i="2"/>
  <c r="E465" i="2"/>
  <c r="F465" i="2"/>
  <c r="D466" i="2"/>
  <c r="B465" i="2"/>
  <c r="N464" i="2" l="1"/>
  <c r="O459" i="2"/>
  <c r="P459" i="2" s="1"/>
  <c r="I464" i="2"/>
  <c r="G465" i="2"/>
  <c r="H465" i="2" s="1"/>
  <c r="L465" i="2"/>
  <c r="M465" i="2"/>
  <c r="C465" i="2"/>
  <c r="J469" i="2" s="1"/>
  <c r="A466" i="2"/>
  <c r="E466" i="2"/>
  <c r="B466" i="2"/>
  <c r="F466" i="2"/>
  <c r="D467" i="2"/>
  <c r="N465" i="2" l="1"/>
  <c r="O460" i="2"/>
  <c r="P460" i="2" s="1"/>
  <c r="I465" i="2"/>
  <c r="G466" i="2"/>
  <c r="H466" i="2" s="1"/>
  <c r="L466" i="2"/>
  <c r="M466" i="2"/>
  <c r="C466" i="2"/>
  <c r="J470" i="2" s="1"/>
  <c r="A467" i="2"/>
  <c r="E467" i="2"/>
  <c r="B467" i="2"/>
  <c r="F467" i="2"/>
  <c r="D468" i="2"/>
  <c r="N466" i="2" l="1"/>
  <c r="I466" i="2"/>
  <c r="O461" i="2"/>
  <c r="P461" i="2" s="1"/>
  <c r="G467" i="2"/>
  <c r="H467" i="2" s="1"/>
  <c r="L467" i="2"/>
  <c r="M467" i="2"/>
  <c r="C467" i="2"/>
  <c r="J471" i="2" s="1"/>
  <c r="A468" i="2"/>
  <c r="E468" i="2"/>
  <c r="F468" i="2"/>
  <c r="D469" i="2"/>
  <c r="B468" i="2"/>
  <c r="N467" i="2" l="1"/>
  <c r="O462" i="2"/>
  <c r="P462" i="2" s="1"/>
  <c r="I467" i="2"/>
  <c r="G468" i="2"/>
  <c r="H468" i="2" s="1"/>
  <c r="L468" i="2"/>
  <c r="M468" i="2"/>
  <c r="C468" i="2"/>
  <c r="J472" i="2" s="1"/>
  <c r="A469" i="2"/>
  <c r="E469" i="2"/>
  <c r="F469" i="2"/>
  <c r="D470" i="2"/>
  <c r="B469" i="2"/>
  <c r="N468" i="2" l="1"/>
  <c r="O463" i="2"/>
  <c r="P463" i="2" s="1"/>
  <c r="I468" i="2"/>
  <c r="G469" i="2"/>
  <c r="H469" i="2" s="1"/>
  <c r="L469" i="2"/>
  <c r="M469" i="2"/>
  <c r="C469" i="2"/>
  <c r="J473" i="2" s="1"/>
  <c r="A470" i="2"/>
  <c r="E470" i="2"/>
  <c r="B470" i="2"/>
  <c r="D471" i="2"/>
  <c r="F470" i="2"/>
  <c r="N469" i="2" l="1"/>
  <c r="O464" i="2"/>
  <c r="P464" i="2" s="1"/>
  <c r="I469" i="2"/>
  <c r="G470" i="2"/>
  <c r="H470" i="2" s="1"/>
  <c r="L470" i="2"/>
  <c r="M470" i="2"/>
  <c r="C470" i="2"/>
  <c r="J474" i="2" s="1"/>
  <c r="A471" i="2"/>
  <c r="E471" i="2"/>
  <c r="B471" i="2"/>
  <c r="F471" i="2"/>
  <c r="D472" i="2"/>
  <c r="N470" i="2" l="1"/>
  <c r="O465" i="2"/>
  <c r="P465" i="2" s="1"/>
  <c r="I470" i="2"/>
  <c r="G471" i="2"/>
  <c r="H471" i="2" s="1"/>
  <c r="C471" i="2"/>
  <c r="J475" i="2" s="1"/>
  <c r="L471" i="2"/>
  <c r="M471" i="2"/>
  <c r="B472" i="2"/>
  <c r="F472" i="2"/>
  <c r="D473" i="2"/>
  <c r="E472" i="2"/>
  <c r="A472" i="2"/>
  <c r="N471" i="2" l="1"/>
  <c r="I471" i="2"/>
  <c r="O466" i="2"/>
  <c r="P466" i="2" s="1"/>
  <c r="G472" i="2"/>
  <c r="H472" i="2" s="1"/>
  <c r="C472" i="2"/>
  <c r="J476" i="2" s="1"/>
  <c r="L472" i="2"/>
  <c r="M472" i="2"/>
  <c r="A473" i="2"/>
  <c r="E473" i="2"/>
  <c r="B473" i="2"/>
  <c r="F473" i="2"/>
  <c r="D474" i="2"/>
  <c r="N472" i="2" l="1"/>
  <c r="O467" i="2"/>
  <c r="P467" i="2" s="1"/>
  <c r="I472" i="2"/>
  <c r="C473" i="2"/>
  <c r="J477" i="2" s="1"/>
  <c r="G473" i="2"/>
  <c r="H473" i="2" s="1"/>
  <c r="L473" i="2"/>
  <c r="M473" i="2"/>
  <c r="B474" i="2"/>
  <c r="F474" i="2"/>
  <c r="D475" i="2"/>
  <c r="A474" i="2"/>
  <c r="E474" i="2"/>
  <c r="C474" i="2" l="1"/>
  <c r="J478" i="2" s="1"/>
  <c r="N473" i="2"/>
  <c r="O468" i="2"/>
  <c r="P468" i="2" s="1"/>
  <c r="I473" i="2"/>
  <c r="G474" i="2"/>
  <c r="H474" i="2" s="1"/>
  <c r="L474" i="2"/>
  <c r="M474" i="2"/>
  <c r="A475" i="2"/>
  <c r="E475" i="2"/>
  <c r="B475" i="2"/>
  <c r="F475" i="2"/>
  <c r="D476" i="2"/>
  <c r="C475" i="2"/>
  <c r="J479" i="2" s="1"/>
  <c r="N474" i="2" l="1"/>
  <c r="O469" i="2"/>
  <c r="P469" i="2" s="1"/>
  <c r="I474" i="2"/>
  <c r="G475" i="2"/>
  <c r="H475" i="2" s="1"/>
  <c r="L475" i="2"/>
  <c r="M475" i="2"/>
  <c r="B476" i="2"/>
  <c r="F476" i="2"/>
  <c r="D477" i="2"/>
  <c r="C476" i="2"/>
  <c r="J480" i="2" s="1"/>
  <c r="A476" i="2"/>
  <c r="E476" i="2"/>
  <c r="N475" i="2" l="1"/>
  <c r="O470" i="2"/>
  <c r="P470" i="2" s="1"/>
  <c r="I475" i="2"/>
  <c r="G476" i="2"/>
  <c r="H476" i="2" s="1"/>
  <c r="L476" i="2"/>
  <c r="M476" i="2"/>
  <c r="A477" i="2"/>
  <c r="E477" i="2"/>
  <c r="B477" i="2"/>
  <c r="F477" i="2"/>
  <c r="D478" i="2"/>
  <c r="C477" i="2"/>
  <c r="J481" i="2" s="1"/>
  <c r="N476" i="2" l="1"/>
  <c r="I476" i="2"/>
  <c r="O471" i="2"/>
  <c r="P471" i="2" s="1"/>
  <c r="G477" i="2"/>
  <c r="H477" i="2" s="1"/>
  <c r="L477" i="2"/>
  <c r="M477" i="2"/>
  <c r="B478" i="2"/>
  <c r="F478" i="2"/>
  <c r="D479" i="2"/>
  <c r="C478" i="2"/>
  <c r="J482" i="2" s="1"/>
  <c r="E478" i="2"/>
  <c r="A478" i="2"/>
  <c r="N477" i="2" l="1"/>
  <c r="O472" i="2"/>
  <c r="P472" i="2" s="1"/>
  <c r="I477" i="2"/>
  <c r="G478" i="2"/>
  <c r="H478" i="2" s="1"/>
  <c r="L478" i="2"/>
  <c r="M478" i="2"/>
  <c r="A479" i="2"/>
  <c r="E479" i="2"/>
  <c r="B479" i="2"/>
  <c r="F479" i="2"/>
  <c r="D480" i="2"/>
  <c r="C479" i="2"/>
  <c r="J483" i="2" s="1"/>
  <c r="N478" i="2" l="1"/>
  <c r="O473" i="2"/>
  <c r="P473" i="2" s="1"/>
  <c r="I478" i="2"/>
  <c r="G479" i="2"/>
  <c r="H479" i="2" s="1"/>
  <c r="L479" i="2"/>
  <c r="M479" i="2"/>
  <c r="B480" i="2"/>
  <c r="F480" i="2"/>
  <c r="D481" i="2"/>
  <c r="C480" i="2"/>
  <c r="J484" i="2" s="1"/>
  <c r="A480" i="2"/>
  <c r="E480" i="2"/>
  <c r="N479" i="2" l="1"/>
  <c r="O474" i="2"/>
  <c r="P474" i="2" s="1"/>
  <c r="I479" i="2"/>
  <c r="G480" i="2"/>
  <c r="H480" i="2" s="1"/>
  <c r="L480" i="2"/>
  <c r="M480" i="2"/>
  <c r="A481" i="2"/>
  <c r="E481" i="2"/>
  <c r="B481" i="2"/>
  <c r="F481" i="2"/>
  <c r="D482" i="2"/>
  <c r="C481" i="2"/>
  <c r="J485" i="2" s="1"/>
  <c r="N480" i="2" l="1"/>
  <c r="O475" i="2"/>
  <c r="P475" i="2" s="1"/>
  <c r="I480" i="2"/>
  <c r="G481" i="2"/>
  <c r="H481" i="2" s="1"/>
  <c r="L481" i="2"/>
  <c r="M481" i="2"/>
  <c r="B482" i="2"/>
  <c r="F482" i="2"/>
  <c r="D483" i="2"/>
  <c r="C482" i="2"/>
  <c r="J486" i="2" s="1"/>
  <c r="A482" i="2"/>
  <c r="E482" i="2"/>
  <c r="N481" i="2" l="1"/>
  <c r="I481" i="2"/>
  <c r="O476" i="2"/>
  <c r="P476" i="2" s="1"/>
  <c r="G482" i="2"/>
  <c r="H482" i="2" s="1"/>
  <c r="L482" i="2"/>
  <c r="M482" i="2"/>
  <c r="A483" i="2"/>
  <c r="E483" i="2"/>
  <c r="B483" i="2"/>
  <c r="F483" i="2"/>
  <c r="D484" i="2"/>
  <c r="C483" i="2"/>
  <c r="J487" i="2" s="1"/>
  <c r="N482" i="2" l="1"/>
  <c r="O477" i="2"/>
  <c r="P477" i="2" s="1"/>
  <c r="I482" i="2"/>
  <c r="G483" i="2"/>
  <c r="H483" i="2" s="1"/>
  <c r="L483" i="2"/>
  <c r="M483" i="2"/>
  <c r="B484" i="2"/>
  <c r="F484" i="2"/>
  <c r="D485" i="2"/>
  <c r="C484" i="2"/>
  <c r="J488" i="2" s="1"/>
  <c r="A484" i="2"/>
  <c r="E484" i="2"/>
  <c r="N483" i="2" l="1"/>
  <c r="O478" i="2"/>
  <c r="P478" i="2" s="1"/>
  <c r="I483" i="2"/>
  <c r="G484" i="2"/>
  <c r="H484" i="2" s="1"/>
  <c r="L484" i="2"/>
  <c r="M484" i="2"/>
  <c r="N484" i="2" s="1"/>
  <c r="A485" i="2"/>
  <c r="E485" i="2"/>
  <c r="B485" i="2"/>
  <c r="F485" i="2"/>
  <c r="D486" i="2"/>
  <c r="C485" i="2"/>
  <c r="J489" i="2" s="1"/>
  <c r="O479" i="2" l="1"/>
  <c r="P479" i="2" s="1"/>
  <c r="I484" i="2"/>
  <c r="G485" i="2"/>
  <c r="H485" i="2" s="1"/>
  <c r="L485" i="2"/>
  <c r="M485" i="2"/>
  <c r="B486" i="2"/>
  <c r="F486" i="2"/>
  <c r="D487" i="2"/>
  <c r="C486" i="2"/>
  <c r="J490" i="2" s="1"/>
  <c r="E486" i="2"/>
  <c r="A486" i="2"/>
  <c r="N485" i="2" l="1"/>
  <c r="O480" i="2"/>
  <c r="P480" i="2" s="1"/>
  <c r="I485" i="2"/>
  <c r="G486" i="2"/>
  <c r="H486" i="2" s="1"/>
  <c r="L486" i="2"/>
  <c r="M486" i="2"/>
  <c r="A487" i="2"/>
  <c r="E487" i="2"/>
  <c r="B487" i="2"/>
  <c r="F487" i="2"/>
  <c r="D488" i="2"/>
  <c r="C487" i="2"/>
  <c r="J491" i="2" s="1"/>
  <c r="N486" i="2" l="1"/>
  <c r="O481" i="2"/>
  <c r="P481" i="2" s="1"/>
  <c r="I486" i="2"/>
  <c r="G487" i="2"/>
  <c r="H487" i="2" s="1"/>
  <c r="L487" i="2"/>
  <c r="M487" i="2"/>
  <c r="B488" i="2"/>
  <c r="F488" i="2"/>
  <c r="D489" i="2"/>
  <c r="C488" i="2"/>
  <c r="J492" i="2" s="1"/>
  <c r="A488" i="2"/>
  <c r="E488" i="2"/>
  <c r="N487" i="2" l="1"/>
  <c r="I487" i="2"/>
  <c r="O482" i="2"/>
  <c r="P482" i="2" s="1"/>
  <c r="G488" i="2"/>
  <c r="H488" i="2" s="1"/>
  <c r="L488" i="2"/>
  <c r="M488" i="2"/>
  <c r="A489" i="2"/>
  <c r="E489" i="2"/>
  <c r="B489" i="2"/>
  <c r="F489" i="2"/>
  <c r="D490" i="2"/>
  <c r="C489" i="2"/>
  <c r="J493" i="2" s="1"/>
  <c r="N488" i="2" l="1"/>
  <c r="O483" i="2"/>
  <c r="P483" i="2" s="1"/>
  <c r="I488" i="2"/>
  <c r="G489" i="2"/>
  <c r="H489" i="2" s="1"/>
  <c r="L489" i="2"/>
  <c r="M489" i="2"/>
  <c r="B490" i="2"/>
  <c r="F490" i="2"/>
  <c r="D491" i="2"/>
  <c r="C490" i="2"/>
  <c r="J494" i="2" s="1"/>
  <c r="A490" i="2"/>
  <c r="E490" i="2"/>
  <c r="N489" i="2" l="1"/>
  <c r="O484" i="2"/>
  <c r="P484" i="2" s="1"/>
  <c r="I489" i="2"/>
  <c r="G490" i="2"/>
  <c r="H490" i="2" s="1"/>
  <c r="L490" i="2"/>
  <c r="M490" i="2"/>
  <c r="A491" i="2"/>
  <c r="E491" i="2"/>
  <c r="B491" i="2"/>
  <c r="F491" i="2"/>
  <c r="D492" i="2"/>
  <c r="C491" i="2"/>
  <c r="J495" i="2" s="1"/>
  <c r="N490" i="2" l="1"/>
  <c r="O485" i="2"/>
  <c r="P485" i="2" s="1"/>
  <c r="I490" i="2"/>
  <c r="G491" i="2"/>
  <c r="H491" i="2" s="1"/>
  <c r="L491" i="2"/>
  <c r="M491" i="2"/>
  <c r="B492" i="2"/>
  <c r="F492" i="2"/>
  <c r="D493" i="2"/>
  <c r="C492" i="2"/>
  <c r="J496" i="2" s="1"/>
  <c r="A492" i="2"/>
  <c r="E492" i="2"/>
  <c r="N491" i="2" l="1"/>
  <c r="I491" i="2"/>
  <c r="O486" i="2"/>
  <c r="P486" i="2" s="1"/>
  <c r="G492" i="2"/>
  <c r="H492" i="2" s="1"/>
  <c r="L492" i="2"/>
  <c r="M492" i="2"/>
  <c r="A493" i="2"/>
  <c r="E493" i="2"/>
  <c r="B493" i="2"/>
  <c r="F493" i="2"/>
  <c r="D494" i="2"/>
  <c r="C493" i="2"/>
  <c r="J497" i="2" s="1"/>
  <c r="N492" i="2" l="1"/>
  <c r="O487" i="2"/>
  <c r="P487" i="2" s="1"/>
  <c r="I492" i="2"/>
  <c r="G493" i="2"/>
  <c r="H493" i="2" s="1"/>
  <c r="L493" i="2"/>
  <c r="M493" i="2"/>
  <c r="B494" i="2"/>
  <c r="F494" i="2"/>
  <c r="C494" i="2"/>
  <c r="J498" i="2" s="1"/>
  <c r="E494" i="2"/>
  <c r="D495" i="2"/>
  <c r="A494" i="2"/>
  <c r="N493" i="2" l="1"/>
  <c r="O488" i="2"/>
  <c r="P488" i="2" s="1"/>
  <c r="I493" i="2"/>
  <c r="G494" i="2"/>
  <c r="H494" i="2" s="1"/>
  <c r="L494" i="2"/>
  <c r="M494" i="2"/>
  <c r="A495" i="2"/>
  <c r="E495" i="2"/>
  <c r="C495" i="2"/>
  <c r="J499" i="2" s="1"/>
  <c r="D496" i="2"/>
  <c r="F495" i="2"/>
  <c r="B495" i="2"/>
  <c r="N494" i="2" l="1"/>
  <c r="O489" i="2"/>
  <c r="P489" i="2" s="1"/>
  <c r="I494" i="2"/>
  <c r="G495" i="2"/>
  <c r="H495" i="2" s="1"/>
  <c r="L495" i="2"/>
  <c r="M495" i="2"/>
  <c r="C496" i="2"/>
  <c r="J500" i="2" s="1"/>
  <c r="D497" i="2"/>
  <c r="E496" i="2"/>
  <c r="A496" i="2"/>
  <c r="F496" i="2"/>
  <c r="B496" i="2"/>
  <c r="N495" i="2" l="1"/>
  <c r="O490" i="2"/>
  <c r="P490" i="2" s="1"/>
  <c r="I495" i="2"/>
  <c r="G496" i="2"/>
  <c r="H496" i="2" s="1"/>
  <c r="L496" i="2"/>
  <c r="M496" i="2"/>
  <c r="A497" i="2"/>
  <c r="E497" i="2"/>
  <c r="F497" i="2"/>
  <c r="B497" i="2"/>
  <c r="D498" i="2"/>
  <c r="C497" i="2"/>
  <c r="J501" i="2" s="1"/>
  <c r="N496" i="2" l="1"/>
  <c r="O491" i="2"/>
  <c r="P491" i="2" s="1"/>
  <c r="I496" i="2"/>
  <c r="G497" i="2"/>
  <c r="H497" i="2" s="1"/>
  <c r="L497" i="2"/>
  <c r="M497" i="2"/>
  <c r="C498" i="2"/>
  <c r="J502" i="2" s="1"/>
  <c r="E498" i="2"/>
  <c r="A498" i="2"/>
  <c r="F498" i="2"/>
  <c r="B498" i="2"/>
  <c r="D499" i="2"/>
  <c r="N497" i="2" l="1"/>
  <c r="O492" i="2"/>
  <c r="P492" i="2" s="1"/>
  <c r="I497" i="2"/>
  <c r="G498" i="2"/>
  <c r="H498" i="2" s="1"/>
  <c r="L498" i="2"/>
  <c r="M498" i="2"/>
  <c r="A499" i="2"/>
  <c r="E499" i="2"/>
  <c r="F499" i="2"/>
  <c r="B499" i="2"/>
  <c r="C499" i="2"/>
  <c r="J503" i="2" s="1"/>
  <c r="D500" i="2"/>
  <c r="N498" i="2" l="1"/>
  <c r="O493" i="2"/>
  <c r="P493" i="2" s="1"/>
  <c r="I498" i="2"/>
  <c r="G499" i="2"/>
  <c r="H499" i="2" s="1"/>
  <c r="L499" i="2"/>
  <c r="M499" i="2"/>
  <c r="C500" i="2"/>
  <c r="J504" i="2" s="1"/>
  <c r="A500" i="2"/>
  <c r="F500" i="2"/>
  <c r="B500" i="2"/>
  <c r="D501" i="2"/>
  <c r="E500" i="2"/>
  <c r="N499" i="2" l="1"/>
  <c r="O494" i="2"/>
  <c r="P494" i="2" s="1"/>
  <c r="I499" i="2"/>
  <c r="G500" i="2"/>
  <c r="H500" i="2" s="1"/>
  <c r="L500" i="2"/>
  <c r="M500" i="2"/>
  <c r="A501" i="2"/>
  <c r="E501" i="2"/>
  <c r="B501" i="2"/>
  <c r="C501" i="2"/>
  <c r="J505" i="2" s="1"/>
  <c r="D502" i="2"/>
  <c r="F501" i="2"/>
  <c r="N500" i="2" l="1"/>
  <c r="O495" i="2"/>
  <c r="P495" i="2" s="1"/>
  <c r="I500" i="2"/>
  <c r="G501" i="2"/>
  <c r="H501" i="2" s="1"/>
  <c r="L501" i="2"/>
  <c r="M501" i="2"/>
  <c r="C502" i="2"/>
  <c r="J506" i="2" s="1"/>
  <c r="B502" i="2"/>
  <c r="D503" i="2"/>
  <c r="E502" i="2"/>
  <c r="A502" i="2"/>
  <c r="F502" i="2"/>
  <c r="N501" i="2" l="1"/>
  <c r="O496" i="2"/>
  <c r="P496" i="2" s="1"/>
  <c r="I501" i="2"/>
  <c r="G502" i="2"/>
  <c r="H502" i="2" s="1"/>
  <c r="L502" i="2"/>
  <c r="M502" i="2"/>
  <c r="A503" i="2"/>
  <c r="E503" i="2"/>
  <c r="C503" i="2"/>
  <c r="J507" i="2" s="1"/>
  <c r="D504" i="2"/>
  <c r="F503" i="2"/>
  <c r="B503" i="2"/>
  <c r="N502" i="2" l="1"/>
  <c r="O497" i="2"/>
  <c r="P497" i="2" s="1"/>
  <c r="I502" i="2"/>
  <c r="G503" i="2"/>
  <c r="H503" i="2" s="1"/>
  <c r="L503" i="2"/>
  <c r="M503" i="2"/>
  <c r="C504" i="2"/>
  <c r="J508" i="2" s="1"/>
  <c r="D505" i="2"/>
  <c r="E504" i="2"/>
  <c r="A504" i="2"/>
  <c r="F504" i="2"/>
  <c r="B504" i="2"/>
  <c r="N503" i="2" l="1"/>
  <c r="I503" i="2"/>
  <c r="O498" i="2"/>
  <c r="P498" i="2" s="1"/>
  <c r="G504" i="2"/>
  <c r="H504" i="2" s="1"/>
  <c r="L504" i="2"/>
  <c r="M504" i="2"/>
  <c r="A505" i="2"/>
  <c r="E505" i="2"/>
  <c r="F505" i="2"/>
  <c r="B505" i="2"/>
  <c r="C505" i="2"/>
  <c r="J509" i="2" s="1"/>
  <c r="D506" i="2"/>
  <c r="N504" i="2" l="1"/>
  <c r="O499" i="2"/>
  <c r="P499" i="2" s="1"/>
  <c r="I504" i="2"/>
  <c r="G505" i="2"/>
  <c r="H505" i="2" s="1"/>
  <c r="L505" i="2"/>
  <c r="M505" i="2"/>
  <c r="C506" i="2"/>
  <c r="J510" i="2" s="1"/>
  <c r="E506" i="2"/>
  <c r="A506" i="2"/>
  <c r="F506" i="2"/>
  <c r="B506" i="2"/>
  <c r="D507" i="2"/>
  <c r="N505" i="2" l="1"/>
  <c r="O500" i="2"/>
  <c r="P500" i="2" s="1"/>
  <c r="I505" i="2"/>
  <c r="G506" i="2"/>
  <c r="H506" i="2" s="1"/>
  <c r="L506" i="2"/>
  <c r="M506" i="2"/>
  <c r="A507" i="2"/>
  <c r="E507" i="2"/>
  <c r="F507" i="2"/>
  <c r="B507" i="2"/>
  <c r="C507" i="2"/>
  <c r="J511" i="2" s="1"/>
  <c r="D508" i="2"/>
  <c r="N506" i="2" l="1"/>
  <c r="O501" i="2"/>
  <c r="P501" i="2" s="1"/>
  <c r="I506" i="2"/>
  <c r="G507" i="2"/>
  <c r="H507" i="2" s="1"/>
  <c r="L507" i="2"/>
  <c r="M507" i="2"/>
  <c r="C508" i="2"/>
  <c r="J512" i="2" s="1"/>
  <c r="A508" i="2"/>
  <c r="F508" i="2"/>
  <c r="B508" i="2"/>
  <c r="D509" i="2"/>
  <c r="E508" i="2"/>
  <c r="N507" i="2" l="1"/>
  <c r="O502" i="2"/>
  <c r="P502" i="2" s="1"/>
  <c r="I507" i="2"/>
  <c r="G508" i="2"/>
  <c r="H508" i="2" s="1"/>
  <c r="L508" i="2"/>
  <c r="M508" i="2"/>
  <c r="A509" i="2"/>
  <c r="E509" i="2"/>
  <c r="B509" i="2"/>
  <c r="C509" i="2"/>
  <c r="J513" i="2" s="1"/>
  <c r="D510" i="2"/>
  <c r="F509" i="2"/>
  <c r="N508" i="2" l="1"/>
  <c r="O503" i="2"/>
  <c r="P503" i="2" s="1"/>
  <c r="I508" i="2"/>
  <c r="G509" i="2"/>
  <c r="H509" i="2" s="1"/>
  <c r="L509" i="2"/>
  <c r="M509" i="2"/>
  <c r="C510" i="2"/>
  <c r="J514" i="2" s="1"/>
  <c r="B510" i="2"/>
  <c r="D511" i="2"/>
  <c r="E510" i="2"/>
  <c r="A510" i="2"/>
  <c r="F510" i="2"/>
  <c r="N509" i="2" l="1"/>
  <c r="O504" i="2"/>
  <c r="P504" i="2" s="1"/>
  <c r="I509" i="2"/>
  <c r="G510" i="2"/>
  <c r="H510" i="2" s="1"/>
  <c r="L510" i="2"/>
  <c r="M510" i="2"/>
  <c r="A511" i="2"/>
  <c r="E511" i="2"/>
  <c r="C511" i="2"/>
  <c r="J515" i="2" s="1"/>
  <c r="D512" i="2"/>
  <c r="F511" i="2"/>
  <c r="B511" i="2"/>
  <c r="N510" i="2" l="1"/>
  <c r="I510" i="2"/>
  <c r="O505" i="2"/>
  <c r="P505" i="2" s="1"/>
  <c r="G511" i="2"/>
  <c r="H511" i="2" s="1"/>
  <c r="L511" i="2"/>
  <c r="M511" i="2"/>
  <c r="C512" i="2"/>
  <c r="J516" i="2" s="1"/>
  <c r="D513" i="2"/>
  <c r="E512" i="2"/>
  <c r="A512" i="2"/>
  <c r="F512" i="2"/>
  <c r="B512" i="2"/>
  <c r="N511" i="2" l="1"/>
  <c r="O506" i="2"/>
  <c r="P506" i="2" s="1"/>
  <c r="I511" i="2"/>
  <c r="G512" i="2"/>
  <c r="H512" i="2" s="1"/>
  <c r="L512" i="2"/>
  <c r="M512" i="2"/>
  <c r="A513" i="2"/>
  <c r="E513" i="2"/>
  <c r="F513" i="2"/>
  <c r="B513" i="2"/>
  <c r="C513" i="2"/>
  <c r="J517" i="2" s="1"/>
  <c r="D514" i="2"/>
  <c r="N512" i="2" l="1"/>
  <c r="O507" i="2"/>
  <c r="P507" i="2" s="1"/>
  <c r="I512" i="2"/>
  <c r="G513" i="2"/>
  <c r="H513" i="2" s="1"/>
  <c r="L513" i="2"/>
  <c r="M513" i="2"/>
  <c r="C514" i="2"/>
  <c r="J518" i="2" s="1"/>
  <c r="E514" i="2"/>
  <c r="A514" i="2"/>
  <c r="F514" i="2"/>
  <c r="B514" i="2"/>
  <c r="D515" i="2"/>
  <c r="N513" i="2" l="1"/>
  <c r="O508" i="2"/>
  <c r="P508" i="2" s="1"/>
  <c r="I513" i="2"/>
  <c r="G514" i="2"/>
  <c r="H514" i="2" s="1"/>
  <c r="L514" i="2"/>
  <c r="M514" i="2"/>
  <c r="A515" i="2"/>
  <c r="E515" i="2"/>
  <c r="F515" i="2"/>
  <c r="B515" i="2"/>
  <c r="C515" i="2"/>
  <c r="J519" i="2" s="1"/>
  <c r="D516" i="2"/>
  <c r="N514" i="2" l="1"/>
  <c r="O509" i="2"/>
  <c r="P509" i="2" s="1"/>
  <c r="I514" i="2"/>
  <c r="G515" i="2"/>
  <c r="H515" i="2" s="1"/>
  <c r="L515" i="2"/>
  <c r="M515" i="2"/>
  <c r="C516" i="2"/>
  <c r="J520" i="2" s="1"/>
  <c r="A516" i="2"/>
  <c r="F516" i="2"/>
  <c r="B516" i="2"/>
  <c r="D517" i="2"/>
  <c r="E516" i="2"/>
  <c r="N515" i="2" l="1"/>
  <c r="O510" i="2"/>
  <c r="P510" i="2" s="1"/>
  <c r="I515" i="2"/>
  <c r="G516" i="2"/>
  <c r="H516" i="2" s="1"/>
  <c r="L516" i="2"/>
  <c r="M516" i="2"/>
  <c r="A517" i="2"/>
  <c r="E517" i="2"/>
  <c r="B517" i="2"/>
  <c r="C517" i="2"/>
  <c r="J521" i="2" s="1"/>
  <c r="D518" i="2"/>
  <c r="F517" i="2"/>
  <c r="N516" i="2" l="1"/>
  <c r="O511" i="2"/>
  <c r="P511" i="2" s="1"/>
  <c r="I516" i="2"/>
  <c r="G517" i="2"/>
  <c r="H517" i="2" s="1"/>
  <c r="L517" i="2"/>
  <c r="M517" i="2"/>
  <c r="C518" i="2"/>
  <c r="J522" i="2" s="1"/>
  <c r="B518" i="2"/>
  <c r="D519" i="2"/>
  <c r="E518" i="2"/>
  <c r="A518" i="2"/>
  <c r="F518" i="2"/>
  <c r="N517" i="2" l="1"/>
  <c r="O512" i="2"/>
  <c r="P512" i="2" s="1"/>
  <c r="I517" i="2"/>
  <c r="G518" i="2"/>
  <c r="H518" i="2" s="1"/>
  <c r="L518" i="2"/>
  <c r="M518" i="2"/>
  <c r="A519" i="2"/>
  <c r="E519" i="2"/>
  <c r="C519" i="2"/>
  <c r="J523" i="2" s="1"/>
  <c r="D520" i="2"/>
  <c r="F519" i="2"/>
  <c r="B519" i="2"/>
  <c r="N518" i="2" l="1"/>
  <c r="O513" i="2"/>
  <c r="P513" i="2" s="1"/>
  <c r="I518" i="2"/>
  <c r="G519" i="2"/>
  <c r="H519" i="2" s="1"/>
  <c r="L519" i="2"/>
  <c r="M519" i="2"/>
  <c r="C520" i="2"/>
  <c r="J524" i="2" s="1"/>
  <c r="D521" i="2"/>
  <c r="E520" i="2"/>
  <c r="A520" i="2"/>
  <c r="F520" i="2"/>
  <c r="B520" i="2"/>
  <c r="N519" i="2" l="1"/>
  <c r="O514" i="2"/>
  <c r="P514" i="2" s="1"/>
  <c r="I519" i="2"/>
  <c r="G520" i="2"/>
  <c r="H520" i="2" s="1"/>
  <c r="L520" i="2"/>
  <c r="M520" i="2"/>
  <c r="A521" i="2"/>
  <c r="E521" i="2"/>
  <c r="F521" i="2"/>
  <c r="B521" i="2"/>
  <c r="D522" i="2"/>
  <c r="C521" i="2"/>
  <c r="J525" i="2" s="1"/>
  <c r="N520" i="2" l="1"/>
  <c r="O515" i="2"/>
  <c r="P515" i="2" s="1"/>
  <c r="I520" i="2"/>
  <c r="G521" i="2"/>
  <c r="H521" i="2" s="1"/>
  <c r="L521" i="2"/>
  <c r="M521" i="2"/>
  <c r="C522" i="2"/>
  <c r="J526" i="2" s="1"/>
  <c r="E522" i="2"/>
  <c r="D523" i="2"/>
  <c r="A522" i="2"/>
  <c r="F522" i="2"/>
  <c r="B522" i="2"/>
  <c r="N521" i="2" l="1"/>
  <c r="O516" i="2"/>
  <c r="P516" i="2" s="1"/>
  <c r="I521" i="2"/>
  <c r="G522" i="2"/>
  <c r="H522" i="2" s="1"/>
  <c r="L522" i="2"/>
  <c r="M522" i="2"/>
  <c r="A523" i="2"/>
  <c r="E523" i="2"/>
  <c r="B523" i="2"/>
  <c r="F523" i="2"/>
  <c r="D524" i="2"/>
  <c r="C523" i="2"/>
  <c r="J527" i="2" s="1"/>
  <c r="N522" i="2" l="1"/>
  <c r="O517" i="2"/>
  <c r="P517" i="2" s="1"/>
  <c r="I522" i="2"/>
  <c r="G523" i="2"/>
  <c r="H523" i="2" s="1"/>
  <c r="L523" i="2"/>
  <c r="M523" i="2"/>
  <c r="B524" i="2"/>
  <c r="F524" i="2"/>
  <c r="D525" i="2"/>
  <c r="C524" i="2"/>
  <c r="J528" i="2" s="1"/>
  <c r="A524" i="2"/>
  <c r="E524" i="2"/>
  <c r="N523" i="2" l="1"/>
  <c r="O518" i="2"/>
  <c r="P518" i="2" s="1"/>
  <c r="I523" i="2"/>
  <c r="G524" i="2"/>
  <c r="H524" i="2" s="1"/>
  <c r="L524" i="2"/>
  <c r="M524" i="2"/>
  <c r="A525" i="2"/>
  <c r="E525" i="2"/>
  <c r="B525" i="2"/>
  <c r="F525" i="2"/>
  <c r="D526" i="2"/>
  <c r="C525" i="2"/>
  <c r="J529" i="2" s="1"/>
  <c r="N524" i="2" l="1"/>
  <c r="O519" i="2"/>
  <c r="P519" i="2" s="1"/>
  <c r="I524" i="2"/>
  <c r="G525" i="2"/>
  <c r="H525" i="2" s="1"/>
  <c r="L525" i="2"/>
  <c r="M525" i="2"/>
  <c r="B526" i="2"/>
  <c r="F526" i="2"/>
  <c r="D527" i="2"/>
  <c r="C526" i="2"/>
  <c r="J530" i="2" s="1"/>
  <c r="A526" i="2"/>
  <c r="E526" i="2"/>
  <c r="N525" i="2" l="1"/>
  <c r="O520" i="2"/>
  <c r="P520" i="2" s="1"/>
  <c r="I525" i="2"/>
  <c r="G526" i="2"/>
  <c r="H526" i="2" s="1"/>
  <c r="L526" i="2"/>
  <c r="M526" i="2"/>
  <c r="A527" i="2"/>
  <c r="E527" i="2"/>
  <c r="B527" i="2"/>
  <c r="F527" i="2"/>
  <c r="D528" i="2"/>
  <c r="C527" i="2"/>
  <c r="J531" i="2" s="1"/>
  <c r="N526" i="2" l="1"/>
  <c r="O521" i="2"/>
  <c r="P521" i="2" s="1"/>
  <c r="I526" i="2"/>
  <c r="G527" i="2"/>
  <c r="H527" i="2" s="1"/>
  <c r="L527" i="2"/>
  <c r="M527" i="2"/>
  <c r="B528" i="2"/>
  <c r="F528" i="2"/>
  <c r="D529" i="2"/>
  <c r="C528" i="2"/>
  <c r="J532" i="2" s="1"/>
  <c r="A528" i="2"/>
  <c r="E528" i="2"/>
  <c r="N527" i="2" l="1"/>
  <c r="O522" i="2"/>
  <c r="P522" i="2" s="1"/>
  <c r="I527" i="2"/>
  <c r="G528" i="2"/>
  <c r="H528" i="2" s="1"/>
  <c r="L528" i="2"/>
  <c r="M528" i="2"/>
  <c r="A529" i="2"/>
  <c r="E529" i="2"/>
  <c r="B529" i="2"/>
  <c r="F529" i="2"/>
  <c r="D530" i="2"/>
  <c r="C529" i="2"/>
  <c r="J533" i="2" s="1"/>
  <c r="N528" i="2" l="1"/>
  <c r="O523" i="2"/>
  <c r="P523" i="2" s="1"/>
  <c r="I528" i="2"/>
  <c r="G529" i="2"/>
  <c r="H529" i="2" s="1"/>
  <c r="L529" i="2"/>
  <c r="M529" i="2"/>
  <c r="B530" i="2"/>
  <c r="F530" i="2"/>
  <c r="D531" i="2"/>
  <c r="C530" i="2"/>
  <c r="J534" i="2" s="1"/>
  <c r="E530" i="2"/>
  <c r="A530" i="2"/>
  <c r="N529" i="2" l="1"/>
  <c r="I529" i="2"/>
  <c r="O524" i="2"/>
  <c r="P524" i="2" s="1"/>
  <c r="G530" i="2"/>
  <c r="H530" i="2" s="1"/>
  <c r="L530" i="2"/>
  <c r="M530" i="2"/>
  <c r="A531" i="2"/>
  <c r="E531" i="2"/>
  <c r="B531" i="2"/>
  <c r="F531" i="2"/>
  <c r="D532" i="2"/>
  <c r="C531" i="2"/>
  <c r="J535" i="2" s="1"/>
  <c r="N530" i="2" l="1"/>
  <c r="O525" i="2"/>
  <c r="P525" i="2" s="1"/>
  <c r="I530" i="2"/>
  <c r="G531" i="2"/>
  <c r="H531" i="2" s="1"/>
  <c r="L531" i="2"/>
  <c r="M531" i="2"/>
  <c r="B532" i="2"/>
  <c r="F532" i="2"/>
  <c r="D533" i="2"/>
  <c r="C532" i="2"/>
  <c r="J536" i="2" s="1"/>
  <c r="A532" i="2"/>
  <c r="E532" i="2"/>
  <c r="N531" i="2" l="1"/>
  <c r="I531" i="2"/>
  <c r="O526" i="2"/>
  <c r="P526" i="2" s="1"/>
  <c r="G532" i="2"/>
  <c r="H532" i="2" s="1"/>
  <c r="L532" i="2"/>
  <c r="M532" i="2"/>
  <c r="A533" i="2"/>
  <c r="E533" i="2"/>
  <c r="B533" i="2"/>
  <c r="F533" i="2"/>
  <c r="D534" i="2"/>
  <c r="C533" i="2"/>
  <c r="J537" i="2" s="1"/>
  <c r="N532" i="2" l="1"/>
  <c r="O527" i="2"/>
  <c r="P527" i="2" s="1"/>
  <c r="I532" i="2"/>
  <c r="G533" i="2"/>
  <c r="H533" i="2" s="1"/>
  <c r="L533" i="2"/>
  <c r="M533" i="2"/>
  <c r="B534" i="2"/>
  <c r="F534" i="2"/>
  <c r="D535" i="2"/>
  <c r="C534" i="2"/>
  <c r="J538" i="2" s="1"/>
  <c r="A534" i="2"/>
  <c r="E534" i="2"/>
  <c r="N533" i="2" l="1"/>
  <c r="I533" i="2"/>
  <c r="O528" i="2"/>
  <c r="P528" i="2" s="1"/>
  <c r="G534" i="2"/>
  <c r="H534" i="2" s="1"/>
  <c r="L534" i="2"/>
  <c r="M534" i="2"/>
  <c r="A535" i="2"/>
  <c r="E535" i="2"/>
  <c r="B535" i="2"/>
  <c r="F535" i="2"/>
  <c r="D536" i="2"/>
  <c r="C535" i="2"/>
  <c r="J539" i="2" s="1"/>
  <c r="N534" i="2" l="1"/>
  <c r="O529" i="2"/>
  <c r="P529" i="2" s="1"/>
  <c r="I534" i="2"/>
  <c r="G535" i="2"/>
  <c r="H535" i="2" s="1"/>
  <c r="L535" i="2"/>
  <c r="M535" i="2"/>
  <c r="B536" i="2"/>
  <c r="F536" i="2"/>
  <c r="D537" i="2"/>
  <c r="C536" i="2"/>
  <c r="J540" i="2" s="1"/>
  <c r="A536" i="2"/>
  <c r="E536" i="2"/>
  <c r="N535" i="2" l="1"/>
  <c r="O530" i="2"/>
  <c r="P530" i="2" s="1"/>
  <c r="I535" i="2"/>
  <c r="G536" i="2"/>
  <c r="H536" i="2" s="1"/>
  <c r="L536" i="2"/>
  <c r="M536" i="2"/>
  <c r="A537" i="2"/>
  <c r="E537" i="2"/>
  <c r="B537" i="2"/>
  <c r="F537" i="2"/>
  <c r="D538" i="2"/>
  <c r="C537" i="2"/>
  <c r="J541" i="2" s="1"/>
  <c r="N536" i="2" l="1"/>
  <c r="O531" i="2"/>
  <c r="P531" i="2" s="1"/>
  <c r="I536" i="2"/>
  <c r="G537" i="2"/>
  <c r="H537" i="2" s="1"/>
  <c r="L537" i="2"/>
  <c r="M537" i="2"/>
  <c r="B538" i="2"/>
  <c r="F538" i="2"/>
  <c r="D539" i="2"/>
  <c r="C538" i="2"/>
  <c r="J542" i="2" s="1"/>
  <c r="E538" i="2"/>
  <c r="A538" i="2"/>
  <c r="N537" i="2" l="1"/>
  <c r="I537" i="2"/>
  <c r="O532" i="2"/>
  <c r="P532" i="2" s="1"/>
  <c r="G538" i="2"/>
  <c r="H538" i="2" s="1"/>
  <c r="L538" i="2"/>
  <c r="M538" i="2"/>
  <c r="A539" i="2"/>
  <c r="E539" i="2"/>
  <c r="B539" i="2"/>
  <c r="F539" i="2"/>
  <c r="D540" i="2"/>
  <c r="C539" i="2"/>
  <c r="J543" i="2" s="1"/>
  <c r="N538" i="2" l="1"/>
  <c r="O533" i="2"/>
  <c r="P533" i="2" s="1"/>
  <c r="I538" i="2"/>
  <c r="G539" i="2"/>
  <c r="H539" i="2" s="1"/>
  <c r="L539" i="2"/>
  <c r="M539" i="2"/>
  <c r="B540" i="2"/>
  <c r="F540" i="2"/>
  <c r="D541" i="2"/>
  <c r="C540" i="2"/>
  <c r="J544" i="2" s="1"/>
  <c r="A540" i="2"/>
  <c r="E540" i="2"/>
  <c r="N539" i="2" l="1"/>
  <c r="O534" i="2"/>
  <c r="P534" i="2" s="1"/>
  <c r="I539" i="2"/>
  <c r="G540" i="2"/>
  <c r="H540" i="2" s="1"/>
  <c r="L540" i="2"/>
  <c r="M540" i="2"/>
  <c r="A541" i="2"/>
  <c r="E541" i="2"/>
  <c r="B541" i="2"/>
  <c r="F541" i="2"/>
  <c r="D542" i="2"/>
  <c r="C541" i="2"/>
  <c r="J545" i="2" s="1"/>
  <c r="N540" i="2" l="1"/>
  <c r="O535" i="2"/>
  <c r="P535" i="2" s="1"/>
  <c r="I540" i="2"/>
  <c r="G541" i="2"/>
  <c r="H541" i="2" s="1"/>
  <c r="L541" i="2"/>
  <c r="M541" i="2"/>
  <c r="B542" i="2"/>
  <c r="F542" i="2"/>
  <c r="D543" i="2"/>
  <c r="C542" i="2"/>
  <c r="J546" i="2" s="1"/>
  <c r="A542" i="2"/>
  <c r="E542" i="2"/>
  <c r="N541" i="2" l="1"/>
  <c r="O536" i="2"/>
  <c r="P536" i="2" s="1"/>
  <c r="I541" i="2"/>
  <c r="G542" i="2"/>
  <c r="H542" i="2" s="1"/>
  <c r="L542" i="2"/>
  <c r="M542" i="2"/>
  <c r="A543" i="2"/>
  <c r="E543" i="2"/>
  <c r="B543" i="2"/>
  <c r="F543" i="2"/>
  <c r="D544" i="2"/>
  <c r="C543" i="2"/>
  <c r="J547" i="2" s="1"/>
  <c r="N542" i="2" l="1"/>
  <c r="O537" i="2"/>
  <c r="P537" i="2" s="1"/>
  <c r="I542" i="2"/>
  <c r="G543" i="2"/>
  <c r="H543" i="2" s="1"/>
  <c r="L543" i="2"/>
  <c r="M543" i="2"/>
  <c r="B544" i="2"/>
  <c r="F544" i="2"/>
  <c r="D545" i="2"/>
  <c r="C544" i="2"/>
  <c r="J548" i="2" s="1"/>
  <c r="A544" i="2"/>
  <c r="E544" i="2"/>
  <c r="N543" i="2" l="1"/>
  <c r="I543" i="2"/>
  <c r="O538" i="2"/>
  <c r="P538" i="2" s="1"/>
  <c r="G544" i="2"/>
  <c r="H544" i="2" s="1"/>
  <c r="L544" i="2"/>
  <c r="M544" i="2"/>
  <c r="A545" i="2"/>
  <c r="E545" i="2"/>
  <c r="B545" i="2"/>
  <c r="F545" i="2"/>
  <c r="D546" i="2"/>
  <c r="C545" i="2"/>
  <c r="J549" i="2" s="1"/>
  <c r="N544" i="2" l="1"/>
  <c r="O539" i="2"/>
  <c r="P539" i="2" s="1"/>
  <c r="I544" i="2"/>
  <c r="G545" i="2"/>
  <c r="H545" i="2" s="1"/>
  <c r="L545" i="2"/>
  <c r="M545" i="2"/>
  <c r="B546" i="2"/>
  <c r="F546" i="2"/>
  <c r="D547" i="2"/>
  <c r="C546" i="2"/>
  <c r="J550" i="2" s="1"/>
  <c r="E546" i="2"/>
  <c r="A546" i="2"/>
  <c r="N545" i="2" l="1"/>
  <c r="I545" i="2"/>
  <c r="O540" i="2"/>
  <c r="P540" i="2" s="1"/>
  <c r="G546" i="2"/>
  <c r="H546" i="2" s="1"/>
  <c r="L546" i="2"/>
  <c r="M546" i="2"/>
  <c r="A547" i="2"/>
  <c r="E547" i="2"/>
  <c r="B547" i="2"/>
  <c r="F547" i="2"/>
  <c r="D548" i="2"/>
  <c r="C547" i="2"/>
  <c r="J551" i="2" s="1"/>
  <c r="N546" i="2" l="1"/>
  <c r="O541" i="2"/>
  <c r="P541" i="2" s="1"/>
  <c r="I546" i="2"/>
  <c r="G547" i="2"/>
  <c r="H547" i="2" s="1"/>
  <c r="L547" i="2"/>
  <c r="M547" i="2"/>
  <c r="B548" i="2"/>
  <c r="F548" i="2"/>
  <c r="D549" i="2"/>
  <c r="C548" i="2"/>
  <c r="J552" i="2" s="1"/>
  <c r="A548" i="2"/>
  <c r="E548" i="2"/>
  <c r="N547" i="2" l="1"/>
  <c r="O542" i="2"/>
  <c r="P542" i="2" s="1"/>
  <c r="I547" i="2"/>
  <c r="G548" i="2"/>
  <c r="H548" i="2" s="1"/>
  <c r="L548" i="2"/>
  <c r="M548" i="2"/>
  <c r="A549" i="2"/>
  <c r="E549" i="2"/>
  <c r="B549" i="2"/>
  <c r="F549" i="2"/>
  <c r="D550" i="2"/>
  <c r="C549" i="2"/>
  <c r="J553" i="2" s="1"/>
  <c r="N548" i="2" l="1"/>
  <c r="O543" i="2"/>
  <c r="P543" i="2" s="1"/>
  <c r="I548" i="2"/>
  <c r="G549" i="2"/>
  <c r="H549" i="2" s="1"/>
  <c r="L549" i="2"/>
  <c r="M549" i="2"/>
  <c r="B550" i="2"/>
  <c r="F550" i="2"/>
  <c r="C550" i="2"/>
  <c r="J554" i="2" s="1"/>
  <c r="A550" i="2"/>
  <c r="E550" i="2"/>
  <c r="D551" i="2"/>
  <c r="N549" i="2" l="1"/>
  <c r="O544" i="2"/>
  <c r="P544" i="2" s="1"/>
  <c r="I549" i="2"/>
  <c r="G550" i="2"/>
  <c r="H550" i="2" s="1"/>
  <c r="L550" i="2"/>
  <c r="M550" i="2"/>
  <c r="A551" i="2"/>
  <c r="E551" i="2"/>
  <c r="B551" i="2"/>
  <c r="F551" i="2"/>
  <c r="D552" i="2"/>
  <c r="C551" i="2"/>
  <c r="J555" i="2" s="1"/>
  <c r="N550" i="2" l="1"/>
  <c r="O545" i="2"/>
  <c r="P545" i="2" s="1"/>
  <c r="I550" i="2"/>
  <c r="G551" i="2"/>
  <c r="H551" i="2" s="1"/>
  <c r="L551" i="2"/>
  <c r="M551" i="2"/>
  <c r="C552" i="2"/>
  <c r="J556" i="2" s="1"/>
  <c r="F552" i="2"/>
  <c r="A552" i="2"/>
  <c r="D553" i="2"/>
  <c r="B552" i="2"/>
  <c r="E552" i="2"/>
  <c r="N551" i="2" l="1"/>
  <c r="I551" i="2"/>
  <c r="O546" i="2"/>
  <c r="P546" i="2" s="1"/>
  <c r="G552" i="2"/>
  <c r="H552" i="2" s="1"/>
  <c r="L552" i="2"/>
  <c r="M552" i="2"/>
  <c r="A553" i="2"/>
  <c r="E553" i="2"/>
  <c r="B553" i="2"/>
  <c r="F553" i="2"/>
  <c r="D554" i="2"/>
  <c r="C553" i="2"/>
  <c r="J557" i="2" s="1"/>
  <c r="N552" i="2" l="1"/>
  <c r="O547" i="2"/>
  <c r="P547" i="2" s="1"/>
  <c r="I552" i="2"/>
  <c r="G553" i="2"/>
  <c r="H553" i="2" s="1"/>
  <c r="L553" i="2"/>
  <c r="M553" i="2"/>
  <c r="N553" i="2" s="1"/>
  <c r="C554" i="2"/>
  <c r="J558" i="2" s="1"/>
  <c r="A554" i="2"/>
  <c r="D555" i="2"/>
  <c r="B554" i="2"/>
  <c r="E554" i="2"/>
  <c r="F554" i="2"/>
  <c r="O548" i="2" l="1"/>
  <c r="P548" i="2" s="1"/>
  <c r="I553" i="2"/>
  <c r="G554" i="2"/>
  <c r="H554" i="2" s="1"/>
  <c r="L554" i="2"/>
  <c r="M554" i="2"/>
  <c r="A555" i="2"/>
  <c r="E555" i="2"/>
  <c r="B555" i="2"/>
  <c r="F555" i="2"/>
  <c r="D556" i="2"/>
  <c r="C555" i="2"/>
  <c r="J559" i="2" s="1"/>
  <c r="N554" i="2" l="1"/>
  <c r="O549" i="2"/>
  <c r="P549" i="2" s="1"/>
  <c r="I554" i="2"/>
  <c r="G555" i="2"/>
  <c r="H555" i="2" s="1"/>
  <c r="L555" i="2"/>
  <c r="M555" i="2"/>
  <c r="C556" i="2"/>
  <c r="J560" i="2" s="1"/>
  <c r="B556" i="2"/>
  <c r="E556" i="2"/>
  <c r="F556" i="2"/>
  <c r="A556" i="2"/>
  <c r="D557" i="2"/>
  <c r="N555" i="2" l="1"/>
  <c r="I555" i="2"/>
  <c r="O550" i="2"/>
  <c r="P550" i="2" s="1"/>
  <c r="G556" i="2"/>
  <c r="H556" i="2" s="1"/>
  <c r="L556" i="2"/>
  <c r="M556" i="2"/>
  <c r="A557" i="2"/>
  <c r="E557" i="2"/>
  <c r="B557" i="2"/>
  <c r="F557" i="2"/>
  <c r="D558" i="2"/>
  <c r="C557" i="2"/>
  <c r="J561" i="2" s="1"/>
  <c r="N556" i="2" l="1"/>
  <c r="O551" i="2"/>
  <c r="P551" i="2" s="1"/>
  <c r="I556" i="2"/>
  <c r="G557" i="2"/>
  <c r="H557" i="2" s="1"/>
  <c r="L557" i="2"/>
  <c r="M557" i="2"/>
  <c r="C558" i="2"/>
  <c r="J562" i="2" s="1"/>
  <c r="F558" i="2"/>
  <c r="A558" i="2"/>
  <c r="D559" i="2"/>
  <c r="B558" i="2"/>
  <c r="E558" i="2"/>
  <c r="N557" i="2" l="1"/>
  <c r="O552" i="2"/>
  <c r="P552" i="2" s="1"/>
  <c r="I557" i="2"/>
  <c r="G558" i="2"/>
  <c r="H558" i="2" s="1"/>
  <c r="L558" i="2"/>
  <c r="M558" i="2"/>
  <c r="A559" i="2"/>
  <c r="E559" i="2"/>
  <c r="B559" i="2"/>
  <c r="F559" i="2"/>
  <c r="D560" i="2"/>
  <c r="C559" i="2"/>
  <c r="J563" i="2" s="1"/>
  <c r="N558" i="2" l="1"/>
  <c r="O553" i="2"/>
  <c r="P553" i="2" s="1"/>
  <c r="I558" i="2"/>
  <c r="G559" i="2"/>
  <c r="H559" i="2" s="1"/>
  <c r="L559" i="2"/>
  <c r="M559" i="2"/>
  <c r="C560" i="2"/>
  <c r="J564" i="2" s="1"/>
  <c r="A560" i="2"/>
  <c r="D561" i="2"/>
  <c r="B560" i="2"/>
  <c r="E560" i="2"/>
  <c r="F560" i="2"/>
  <c r="N559" i="2" l="1"/>
  <c r="I559" i="2"/>
  <c r="O554" i="2"/>
  <c r="P554" i="2" s="1"/>
  <c r="G560" i="2"/>
  <c r="H560" i="2" s="1"/>
  <c r="L560" i="2"/>
  <c r="M560" i="2"/>
  <c r="A561" i="2"/>
  <c r="E561" i="2"/>
  <c r="B561" i="2"/>
  <c r="F561" i="2"/>
  <c r="D562" i="2"/>
  <c r="C561" i="2"/>
  <c r="J565" i="2" s="1"/>
  <c r="N560" i="2" l="1"/>
  <c r="O555" i="2"/>
  <c r="P555" i="2" s="1"/>
  <c r="I560" i="2"/>
  <c r="G561" i="2"/>
  <c r="H561" i="2" s="1"/>
  <c r="L561" i="2"/>
  <c r="M561" i="2"/>
  <c r="C562" i="2"/>
  <c r="J566" i="2" s="1"/>
  <c r="B562" i="2"/>
  <c r="E562" i="2"/>
  <c r="D563" i="2"/>
  <c r="F562" i="2"/>
  <c r="A562" i="2"/>
  <c r="N561" i="2" l="1"/>
  <c r="O556" i="2"/>
  <c r="P556" i="2" s="1"/>
  <c r="I561" i="2"/>
  <c r="G562" i="2"/>
  <c r="H562" i="2" s="1"/>
  <c r="L562" i="2"/>
  <c r="M562" i="2"/>
  <c r="B563" i="2"/>
  <c r="F563" i="2"/>
  <c r="D564" i="2"/>
  <c r="C563" i="2"/>
  <c r="J567" i="2" s="1"/>
  <c r="E563" i="2"/>
  <c r="A563" i="2"/>
  <c r="N562" i="2" l="1"/>
  <c r="O557" i="2"/>
  <c r="P557" i="2" s="1"/>
  <c r="I562" i="2"/>
  <c r="G563" i="2"/>
  <c r="H563" i="2" s="1"/>
  <c r="L563" i="2"/>
  <c r="M563" i="2"/>
  <c r="C564" i="2"/>
  <c r="J568" i="2" s="1"/>
  <c r="E564" i="2"/>
  <c r="D565" i="2"/>
  <c r="A564" i="2"/>
  <c r="F564" i="2"/>
  <c r="B564" i="2"/>
  <c r="N563" i="2" l="1"/>
  <c r="O558" i="2"/>
  <c r="P558" i="2" s="1"/>
  <c r="I563" i="2"/>
  <c r="G564" i="2"/>
  <c r="H564" i="2" s="1"/>
  <c r="L564" i="2"/>
  <c r="M564" i="2"/>
  <c r="B565" i="2"/>
  <c r="F565" i="2"/>
  <c r="D566" i="2"/>
  <c r="C565" i="2"/>
  <c r="J569" i="2" s="1"/>
  <c r="E565" i="2"/>
  <c r="A565" i="2"/>
  <c r="N564" i="2" l="1"/>
  <c r="I564" i="2"/>
  <c r="O559" i="2"/>
  <c r="P559" i="2" s="1"/>
  <c r="G565" i="2"/>
  <c r="H565" i="2" s="1"/>
  <c r="L565" i="2"/>
  <c r="M565" i="2"/>
  <c r="C566" i="2"/>
  <c r="J570" i="2" s="1"/>
  <c r="E566" i="2"/>
  <c r="D567" i="2"/>
  <c r="A566" i="2"/>
  <c r="F566" i="2"/>
  <c r="B566" i="2"/>
  <c r="N565" i="2" l="1"/>
  <c r="O560" i="2"/>
  <c r="P560" i="2" s="1"/>
  <c r="I565" i="2"/>
  <c r="G566" i="2"/>
  <c r="H566" i="2" s="1"/>
  <c r="L566" i="2"/>
  <c r="M566" i="2"/>
  <c r="B567" i="2"/>
  <c r="F567" i="2"/>
  <c r="D568" i="2"/>
  <c r="A567" i="2"/>
  <c r="C567" i="2"/>
  <c r="J571" i="2" s="1"/>
  <c r="E567" i="2"/>
  <c r="N566" i="2" l="1"/>
  <c r="O561" i="2"/>
  <c r="P561" i="2" s="1"/>
  <c r="I566" i="2"/>
  <c r="G567" i="2"/>
  <c r="H567" i="2" s="1"/>
  <c r="L567" i="2"/>
  <c r="M567" i="2"/>
  <c r="C568" i="2"/>
  <c r="J572" i="2" s="1"/>
  <c r="E568" i="2"/>
  <c r="D569" i="2"/>
  <c r="A568" i="2"/>
  <c r="F568" i="2"/>
  <c r="B568" i="2"/>
  <c r="N567" i="2" l="1"/>
  <c r="O562" i="2"/>
  <c r="P562" i="2" s="1"/>
  <c r="I567" i="2"/>
  <c r="G568" i="2"/>
  <c r="H568" i="2" s="1"/>
  <c r="L568" i="2"/>
  <c r="M568" i="2"/>
  <c r="B569" i="2"/>
  <c r="F569" i="2"/>
  <c r="D570" i="2"/>
  <c r="A569" i="2"/>
  <c r="C569" i="2"/>
  <c r="J573" i="2" s="1"/>
  <c r="E569" i="2"/>
  <c r="N568" i="2" l="1"/>
  <c r="O563" i="2"/>
  <c r="P563" i="2" s="1"/>
  <c r="I568" i="2"/>
  <c r="G569" i="2"/>
  <c r="H569" i="2" s="1"/>
  <c r="L569" i="2"/>
  <c r="M569" i="2"/>
  <c r="B570" i="2"/>
  <c r="C570" i="2"/>
  <c r="J574" i="2" s="1"/>
  <c r="E570" i="2"/>
  <c r="D571" i="2"/>
  <c r="A570" i="2"/>
  <c r="F570" i="2"/>
  <c r="N569" i="2" l="1"/>
  <c r="O564" i="2"/>
  <c r="P564" i="2" s="1"/>
  <c r="I569" i="2"/>
  <c r="G570" i="2"/>
  <c r="H570" i="2" s="1"/>
  <c r="L570" i="2"/>
  <c r="M570" i="2"/>
  <c r="B571" i="2"/>
  <c r="F571" i="2"/>
  <c r="D572" i="2"/>
  <c r="A571" i="2"/>
  <c r="C571" i="2"/>
  <c r="J575" i="2" s="1"/>
  <c r="E571" i="2"/>
  <c r="N570" i="2" l="1"/>
  <c r="D573" i="2"/>
  <c r="E573" i="2" s="1"/>
  <c r="O565" i="2"/>
  <c r="P565" i="2" s="1"/>
  <c r="I570" i="2"/>
  <c r="G571" i="2"/>
  <c r="H571" i="2" s="1"/>
  <c r="L571" i="2"/>
  <c r="M571" i="2"/>
  <c r="C572" i="2"/>
  <c r="J576" i="2" s="1"/>
  <c r="E572" i="2"/>
  <c r="A572" i="2"/>
  <c r="F572" i="2"/>
  <c r="B572" i="2"/>
  <c r="N571" i="2" l="1"/>
  <c r="D574" i="2"/>
  <c r="D575" i="2" s="1"/>
  <c r="F573" i="2"/>
  <c r="L573" i="2" s="1"/>
  <c r="O566" i="2"/>
  <c r="P566" i="2" s="1"/>
  <c r="I571" i="2"/>
  <c r="B573" i="2"/>
  <c r="C573" i="2"/>
  <c r="J577" i="2" s="1"/>
  <c r="A573" i="2"/>
  <c r="G572" i="2"/>
  <c r="H572" i="2" s="1"/>
  <c r="L572" i="2"/>
  <c r="M572" i="2"/>
  <c r="N572" i="2" l="1"/>
  <c r="N573" i="2" s="1"/>
  <c r="I572" i="2"/>
  <c r="F574" i="2"/>
  <c r="L574" i="2" s="1"/>
  <c r="A574" i="2"/>
  <c r="E574" i="2"/>
  <c r="O567" i="2"/>
  <c r="P567" i="2" s="1"/>
  <c r="C574" i="2"/>
  <c r="J578" i="2" s="1"/>
  <c r="G573" i="2"/>
  <c r="H573" i="2" s="1"/>
  <c r="B574" i="2"/>
  <c r="E575" i="2"/>
  <c r="F575" i="2"/>
  <c r="L575" i="2" s="1"/>
  <c r="D576" i="2"/>
  <c r="A575" i="2" l="1"/>
  <c r="A576" i="2" s="1"/>
  <c r="N574" i="2"/>
  <c r="N575" i="2" s="1"/>
  <c r="I573" i="2"/>
  <c r="C575" i="2"/>
  <c r="J579" i="2" s="1"/>
  <c r="O568" i="2"/>
  <c r="P568" i="2" s="1"/>
  <c r="B575" i="2"/>
  <c r="G574" i="2"/>
  <c r="E576" i="2"/>
  <c r="F576" i="2"/>
  <c r="L576" i="2" s="1"/>
  <c r="D577" i="2"/>
  <c r="C576" i="2" l="1"/>
  <c r="J580" i="2" s="1"/>
  <c r="H574" i="2"/>
  <c r="I574" i="2" s="1"/>
  <c r="G575" i="2"/>
  <c r="O569" i="2"/>
  <c r="P569" i="2" s="1"/>
  <c r="B576" i="2"/>
  <c r="B577" i="2" s="1"/>
  <c r="A577" i="2"/>
  <c r="E577" i="2"/>
  <c r="F577" i="2"/>
  <c r="L577" i="2" s="1"/>
  <c r="C577" i="2"/>
  <c r="J581" i="2" s="1"/>
  <c r="D578" i="2"/>
  <c r="N576" i="2"/>
  <c r="H575" i="2" l="1"/>
  <c r="I575" i="2"/>
  <c r="G576" i="2"/>
  <c r="O570" i="2"/>
  <c r="P570" i="2" s="1"/>
  <c r="N577" i="2"/>
  <c r="A578" i="2"/>
  <c r="E578" i="2"/>
  <c r="B578" i="2"/>
  <c r="F578" i="2"/>
  <c r="L578" i="2" s="1"/>
  <c r="C578" i="2"/>
  <c r="J582" i="2" s="1"/>
  <c r="D579" i="2"/>
  <c r="H576" i="2" l="1"/>
  <c r="I576" i="2" s="1"/>
  <c r="G577" i="2"/>
  <c r="O571" i="2"/>
  <c r="P571" i="2" s="1"/>
  <c r="A579" i="2"/>
  <c r="E579" i="2"/>
  <c r="B579" i="2"/>
  <c r="F579" i="2"/>
  <c r="L579" i="2" s="1"/>
  <c r="C579" i="2"/>
  <c r="J583" i="2" s="1"/>
  <c r="D580" i="2"/>
  <c r="N578" i="2"/>
  <c r="H577" i="2" l="1"/>
  <c r="H578" i="2" s="1"/>
  <c r="G578" i="2"/>
  <c r="G579" i="2" s="1"/>
  <c r="I577" i="2"/>
  <c r="I578" i="2" s="1"/>
  <c r="O572" i="2"/>
  <c r="P572" i="2" s="1"/>
  <c r="N579" i="2"/>
  <c r="A580" i="2"/>
  <c r="E580" i="2"/>
  <c r="B580" i="2"/>
  <c r="F580" i="2"/>
  <c r="L580" i="2" s="1"/>
  <c r="C580" i="2"/>
  <c r="J584" i="2" s="1"/>
  <c r="D581" i="2"/>
  <c r="H579" i="2" l="1"/>
  <c r="I579" i="2"/>
  <c r="O573" i="2"/>
  <c r="P573" i="2" s="1"/>
  <c r="A581" i="2"/>
  <c r="E581" i="2"/>
  <c r="B581" i="2"/>
  <c r="F581" i="2"/>
  <c r="L581" i="2" s="1"/>
  <c r="C581" i="2"/>
  <c r="J585" i="2" s="1"/>
  <c r="D582" i="2"/>
  <c r="N580" i="2"/>
  <c r="G580" i="2"/>
  <c r="H580" i="2" s="1"/>
  <c r="I580" i="2" l="1"/>
  <c r="O574" i="2"/>
  <c r="P574" i="2" s="1"/>
  <c r="A582" i="2"/>
  <c r="E582" i="2"/>
  <c r="B582" i="2"/>
  <c r="F582" i="2"/>
  <c r="L582" i="2" s="1"/>
  <c r="C582" i="2"/>
  <c r="J586" i="2" s="1"/>
  <c r="D583" i="2"/>
  <c r="N581" i="2"/>
  <c r="G581" i="2"/>
  <c r="H581" i="2" s="1"/>
  <c r="I581" i="2" l="1"/>
  <c r="O575" i="2"/>
  <c r="P575" i="2" s="1"/>
  <c r="B583" i="2"/>
  <c r="F583" i="2"/>
  <c r="L583" i="2" s="1"/>
  <c r="A583" i="2"/>
  <c r="C583" i="2"/>
  <c r="J587" i="2" s="1"/>
  <c r="D584" i="2"/>
  <c r="E583" i="2"/>
  <c r="N582" i="2"/>
  <c r="G582" i="2"/>
  <c r="H582" i="2" s="1"/>
  <c r="I582" i="2" l="1"/>
  <c r="O576" i="2"/>
  <c r="P576" i="2" s="1"/>
  <c r="N583" i="2"/>
  <c r="G583" i="2"/>
  <c r="H583" i="2" s="1"/>
  <c r="B584" i="2"/>
  <c r="F584" i="2"/>
  <c r="L584" i="2" s="1"/>
  <c r="A584" i="2"/>
  <c r="C584" i="2"/>
  <c r="J588" i="2" s="1"/>
  <c r="E584" i="2"/>
  <c r="D585" i="2"/>
  <c r="I583" i="2" l="1"/>
  <c r="O577" i="2"/>
  <c r="P577" i="2" s="1"/>
  <c r="B585" i="2"/>
  <c r="F585" i="2"/>
  <c r="L585" i="2" s="1"/>
  <c r="A585" i="2"/>
  <c r="C585" i="2"/>
  <c r="J589" i="2" s="1"/>
  <c r="D586" i="2"/>
  <c r="E585" i="2"/>
  <c r="N584" i="2"/>
  <c r="G584" i="2"/>
  <c r="H584" i="2" s="1"/>
  <c r="I584" i="2" l="1"/>
  <c r="O578" i="2"/>
  <c r="P578" i="2" s="1"/>
  <c r="N585" i="2"/>
  <c r="G585" i="2"/>
  <c r="H585" i="2" s="1"/>
  <c r="B586" i="2"/>
  <c r="F586" i="2"/>
  <c r="L586" i="2" s="1"/>
  <c r="A586" i="2"/>
  <c r="C586" i="2"/>
  <c r="J590" i="2" s="1"/>
  <c r="E586" i="2"/>
  <c r="D587" i="2"/>
  <c r="I585" i="2" l="1"/>
  <c r="O579" i="2"/>
  <c r="P579" i="2" s="1"/>
  <c r="N586" i="2"/>
  <c r="G586" i="2"/>
  <c r="H586" i="2" s="1"/>
  <c r="B587" i="2"/>
  <c r="F587" i="2"/>
  <c r="L587" i="2" s="1"/>
  <c r="A587" i="2"/>
  <c r="C587" i="2"/>
  <c r="J591" i="2" s="1"/>
  <c r="E587" i="2"/>
  <c r="D588" i="2"/>
  <c r="I586" i="2" l="1"/>
  <c r="O580" i="2"/>
  <c r="P580" i="2" s="1"/>
  <c r="B588" i="2"/>
  <c r="F588" i="2"/>
  <c r="L588" i="2" s="1"/>
  <c r="A588" i="2"/>
  <c r="E588" i="2"/>
  <c r="C588" i="2"/>
  <c r="J592" i="2" s="1"/>
  <c r="D589" i="2"/>
  <c r="N587" i="2"/>
  <c r="G587" i="2"/>
  <c r="H587" i="2" s="1"/>
  <c r="I587" i="2" l="1"/>
  <c r="O581" i="2"/>
  <c r="P581" i="2" s="1"/>
  <c r="B589" i="2"/>
  <c r="F589" i="2"/>
  <c r="L589" i="2" s="1"/>
  <c r="A589" i="2"/>
  <c r="E589" i="2"/>
  <c r="C589" i="2"/>
  <c r="J593" i="2" s="1"/>
  <c r="D590" i="2"/>
  <c r="N588" i="2"/>
  <c r="G588" i="2"/>
  <c r="H588" i="2" s="1"/>
  <c r="I588" i="2" l="1"/>
  <c r="O582" i="2"/>
  <c r="P582" i="2" s="1"/>
  <c r="B590" i="2"/>
  <c r="F590" i="2"/>
  <c r="L590" i="2" s="1"/>
  <c r="A590" i="2"/>
  <c r="C590" i="2"/>
  <c r="J594" i="2" s="1"/>
  <c r="D591" i="2"/>
  <c r="E590" i="2"/>
  <c r="N589" i="2"/>
  <c r="G589" i="2"/>
  <c r="H589" i="2" s="1"/>
  <c r="I589" i="2" l="1"/>
  <c r="O583" i="2"/>
  <c r="P583" i="2" s="1"/>
  <c r="N590" i="2"/>
  <c r="G590" i="2"/>
  <c r="H590" i="2" s="1"/>
  <c r="B591" i="2"/>
  <c r="F591" i="2"/>
  <c r="L591" i="2" s="1"/>
  <c r="A591" i="2"/>
  <c r="C591" i="2"/>
  <c r="J595" i="2" s="1"/>
  <c r="E591" i="2"/>
  <c r="D592" i="2"/>
  <c r="I590" i="2" l="1"/>
  <c r="O584" i="2"/>
  <c r="P584" i="2" s="1"/>
  <c r="B592" i="2"/>
  <c r="F592" i="2"/>
  <c r="L592" i="2" s="1"/>
  <c r="A592" i="2"/>
  <c r="E592" i="2"/>
  <c r="C592" i="2"/>
  <c r="J596" i="2" s="1"/>
  <c r="D593" i="2"/>
  <c r="N591" i="2"/>
  <c r="G591" i="2"/>
  <c r="H591" i="2" s="1"/>
  <c r="I591" i="2" l="1"/>
  <c r="O585" i="2"/>
  <c r="P585" i="2" s="1"/>
  <c r="B593" i="2"/>
  <c r="F593" i="2"/>
  <c r="L593" i="2" s="1"/>
  <c r="A593" i="2"/>
  <c r="E593" i="2"/>
  <c r="C593" i="2"/>
  <c r="J597" i="2" s="1"/>
  <c r="D594" i="2"/>
  <c r="N592" i="2"/>
  <c r="G592" i="2"/>
  <c r="H592" i="2" s="1"/>
  <c r="I592" i="2" l="1"/>
  <c r="O586" i="2"/>
  <c r="P586" i="2" s="1"/>
  <c r="B594" i="2"/>
  <c r="A594" i="2"/>
  <c r="F594" i="2"/>
  <c r="L594" i="2" s="1"/>
  <c r="E594" i="2"/>
  <c r="C594" i="2"/>
  <c r="J598" i="2" s="1"/>
  <c r="D595" i="2"/>
  <c r="N593" i="2"/>
  <c r="G593" i="2"/>
  <c r="H593" i="2" s="1"/>
  <c r="I593" i="2" l="1"/>
  <c r="O587" i="2"/>
  <c r="P587" i="2" s="1"/>
  <c r="B595" i="2"/>
  <c r="F595" i="2"/>
  <c r="L595" i="2" s="1"/>
  <c r="C595" i="2"/>
  <c r="J599" i="2" s="1"/>
  <c r="E595" i="2"/>
  <c r="A595" i="2"/>
  <c r="D596" i="2"/>
  <c r="D597" i="2" s="1"/>
  <c r="N594" i="2"/>
  <c r="G594" i="2"/>
  <c r="H594" i="2" s="1"/>
  <c r="I594" i="2" l="1"/>
  <c r="E597" i="2"/>
  <c r="D598" i="2"/>
  <c r="F597" i="2"/>
  <c r="L597" i="2" s="1"/>
  <c r="O588" i="2"/>
  <c r="P588" i="2" s="1"/>
  <c r="B596" i="2"/>
  <c r="F596" i="2"/>
  <c r="L596" i="2" s="1"/>
  <c r="C596" i="2"/>
  <c r="J600" i="2" s="1"/>
  <c r="E596" i="2"/>
  <c r="A596" i="2"/>
  <c r="N595" i="2"/>
  <c r="G595" i="2"/>
  <c r="H595" i="2" s="1"/>
  <c r="B597" i="2" l="1"/>
  <c r="B598" i="2" s="1"/>
  <c r="I595" i="2"/>
  <c r="A597" i="2"/>
  <c r="A598" i="2" s="1"/>
  <c r="E598" i="2"/>
  <c r="D599" i="2"/>
  <c r="F598" i="2"/>
  <c r="L598" i="2" s="1"/>
  <c r="C597" i="2"/>
  <c r="J601" i="2" s="1"/>
  <c r="O589" i="2"/>
  <c r="P589" i="2" s="1"/>
  <c r="N596" i="2"/>
  <c r="N597" i="2" s="1"/>
  <c r="G596" i="2"/>
  <c r="H596" i="2" s="1"/>
  <c r="G597" i="2" l="1"/>
  <c r="H597" i="2" s="1"/>
  <c r="I596" i="2"/>
  <c r="A599" i="2"/>
  <c r="E599" i="2"/>
  <c r="B599" i="2"/>
  <c r="F599" i="2"/>
  <c r="L599" i="2" s="1"/>
  <c r="D600" i="2"/>
  <c r="C598" i="2"/>
  <c r="J602" i="2" s="1"/>
  <c r="N598" i="2"/>
  <c r="O590" i="2"/>
  <c r="P590" i="2" s="1"/>
  <c r="G598" i="2" l="1"/>
  <c r="H598" i="2" s="1"/>
  <c r="I597" i="2"/>
  <c r="I598" i="2" s="1"/>
  <c r="C599" i="2"/>
  <c r="J603" i="2" s="1"/>
  <c r="N599" i="2"/>
  <c r="A600" i="2"/>
  <c r="E600" i="2"/>
  <c r="D601" i="2"/>
  <c r="B600" i="2"/>
  <c r="F600" i="2"/>
  <c r="L600" i="2" s="1"/>
  <c r="O591" i="2"/>
  <c r="P591" i="2" s="1"/>
  <c r="G599" i="2" l="1"/>
  <c r="H599" i="2" s="1"/>
  <c r="C600" i="2"/>
  <c r="J604" i="2" s="1"/>
  <c r="I599" i="2"/>
  <c r="A601" i="2"/>
  <c r="E601" i="2"/>
  <c r="D602" i="2"/>
  <c r="B601" i="2"/>
  <c r="F601" i="2"/>
  <c r="L601" i="2" s="1"/>
  <c r="N600" i="2"/>
  <c r="O592" i="2"/>
  <c r="P592" i="2" s="1"/>
  <c r="G600" i="2" l="1"/>
  <c r="H600" i="2" s="1"/>
  <c r="C601" i="2"/>
  <c r="J605" i="2" s="1"/>
  <c r="I600" i="2"/>
  <c r="N601" i="2"/>
  <c r="A602" i="2"/>
  <c r="E602" i="2"/>
  <c r="B602" i="2"/>
  <c r="F602" i="2"/>
  <c r="L602" i="2" s="1"/>
  <c r="C602" i="2"/>
  <c r="J606" i="2" s="1"/>
  <c r="D603" i="2"/>
  <c r="O593" i="2"/>
  <c r="P593" i="2" s="1"/>
  <c r="G601" i="2" l="1"/>
  <c r="H601" i="2" s="1"/>
  <c r="I601" i="2"/>
  <c r="A603" i="2"/>
  <c r="E603" i="2"/>
  <c r="B603" i="2"/>
  <c r="F603" i="2"/>
  <c r="L603" i="2" s="1"/>
  <c r="C603" i="2"/>
  <c r="J607" i="2" s="1"/>
  <c r="D604" i="2"/>
  <c r="N602" i="2"/>
  <c r="G602" i="2"/>
  <c r="H602" i="2" s="1"/>
  <c r="O594" i="2"/>
  <c r="P594" i="2" s="1"/>
  <c r="I602" i="2" l="1"/>
  <c r="N603" i="2"/>
  <c r="G603" i="2"/>
  <c r="H603" i="2" s="1"/>
  <c r="A604" i="2"/>
  <c r="E604" i="2"/>
  <c r="D605" i="2"/>
  <c r="B604" i="2"/>
  <c r="F604" i="2"/>
  <c r="L604" i="2" s="1"/>
  <c r="C604" i="2"/>
  <c r="J608" i="2" s="1"/>
  <c r="O595" i="2"/>
  <c r="P595" i="2" s="1"/>
  <c r="I603" i="2" l="1"/>
  <c r="A605" i="2"/>
  <c r="E605" i="2"/>
  <c r="B605" i="2"/>
  <c r="F605" i="2"/>
  <c r="L605" i="2" s="1"/>
  <c r="D606" i="2"/>
  <c r="C605" i="2"/>
  <c r="J609" i="2" s="1"/>
  <c r="N604" i="2"/>
  <c r="G604" i="2"/>
  <c r="H604" i="2" s="1"/>
  <c r="O596" i="2"/>
  <c r="P596" i="2" s="1"/>
  <c r="I604" i="2" l="1"/>
  <c r="N605" i="2"/>
  <c r="G605" i="2"/>
  <c r="H605" i="2" s="1"/>
  <c r="I605" i="2" s="1"/>
  <c r="A606" i="2"/>
  <c r="E606" i="2"/>
  <c r="B606" i="2"/>
  <c r="F606" i="2"/>
  <c r="L606" i="2" s="1"/>
  <c r="D607" i="2"/>
  <c r="C606" i="2"/>
  <c r="J610" i="2" s="1"/>
  <c r="A607" i="2" l="1"/>
  <c r="E607" i="2"/>
  <c r="B607" i="2"/>
  <c r="F607" i="2"/>
  <c r="L607" i="2" s="1"/>
  <c r="D608" i="2"/>
  <c r="D609" i="2" s="1"/>
  <c r="C607" i="2"/>
  <c r="J611" i="2" s="1"/>
  <c r="N606" i="2"/>
  <c r="G606" i="2"/>
  <c r="H606" i="2" s="1"/>
  <c r="O597" i="2"/>
  <c r="P597" i="2" s="1"/>
  <c r="I606" i="2" l="1"/>
  <c r="E609" i="2"/>
  <c r="F609" i="2"/>
  <c r="L609" i="2" s="1"/>
  <c r="D610" i="2"/>
  <c r="N607" i="2"/>
  <c r="G607" i="2"/>
  <c r="H607" i="2" s="1"/>
  <c r="I607" i="2" s="1"/>
  <c r="A608" i="2"/>
  <c r="E608" i="2"/>
  <c r="B608" i="2"/>
  <c r="F608" i="2"/>
  <c r="L608" i="2" s="1"/>
  <c r="C608" i="2"/>
  <c r="J612" i="2" s="1"/>
  <c r="C609" i="2" l="1"/>
  <c r="J613" i="2" s="1"/>
  <c r="A609" i="2"/>
  <c r="A610" i="2" s="1"/>
  <c r="B609" i="2"/>
  <c r="B610" i="2" s="1"/>
  <c r="E610" i="2"/>
  <c r="D611" i="2"/>
  <c r="F610" i="2"/>
  <c r="L610" i="2" s="1"/>
  <c r="N608" i="2"/>
  <c r="N609" i="2" s="1"/>
  <c r="G608" i="2"/>
  <c r="O598" i="2"/>
  <c r="P598" i="2" s="1"/>
  <c r="G609" i="2" l="1"/>
  <c r="C610" i="2"/>
  <c r="J614" i="2" s="1"/>
  <c r="H608" i="2"/>
  <c r="I608" i="2" s="1"/>
  <c r="A611" i="2"/>
  <c r="E611" i="2"/>
  <c r="D612" i="2"/>
  <c r="D613" i="2" s="1"/>
  <c r="B611" i="2"/>
  <c r="F611" i="2"/>
  <c r="L611" i="2" s="1"/>
  <c r="N610" i="2"/>
  <c r="O599" i="2"/>
  <c r="P599" i="2" s="1"/>
  <c r="H609" i="2" l="1"/>
  <c r="G610" i="2"/>
  <c r="H610" i="2" s="1"/>
  <c r="I609" i="2"/>
  <c r="C611" i="2"/>
  <c r="J615" i="2" s="1"/>
  <c r="E613" i="2"/>
  <c r="F613" i="2"/>
  <c r="L613" i="2" s="1"/>
  <c r="D614" i="2"/>
  <c r="N611" i="2"/>
  <c r="A612" i="2"/>
  <c r="E612" i="2"/>
  <c r="B612" i="2"/>
  <c r="F612" i="2"/>
  <c r="L612" i="2" s="1"/>
  <c r="G611" i="2" l="1"/>
  <c r="G612" i="2" s="1"/>
  <c r="I610" i="2"/>
  <c r="I611" i="2" s="1"/>
  <c r="H611" i="2"/>
  <c r="C612" i="2"/>
  <c r="J616" i="2" s="1"/>
  <c r="A613" i="2"/>
  <c r="A614" i="2" s="1"/>
  <c r="B613" i="2"/>
  <c r="B614" i="2" s="1"/>
  <c r="E614" i="2"/>
  <c r="F614" i="2"/>
  <c r="L614" i="2" s="1"/>
  <c r="D615" i="2"/>
  <c r="N612" i="2"/>
  <c r="N613" i="2" s="1"/>
  <c r="O600" i="2"/>
  <c r="P600" i="2" s="1"/>
  <c r="G613" i="2" l="1"/>
  <c r="C613" i="2"/>
  <c r="H612" i="2"/>
  <c r="I612" i="2" s="1"/>
  <c r="A615" i="2"/>
  <c r="E615" i="2"/>
  <c r="D616" i="2"/>
  <c r="B615" i="2"/>
  <c r="F615" i="2"/>
  <c r="L615" i="2" s="1"/>
  <c r="N614" i="2"/>
  <c r="H613" i="2" l="1"/>
  <c r="G614" i="2"/>
  <c r="G615" i="2" s="1"/>
  <c r="H614" i="2"/>
  <c r="I613" i="2"/>
  <c r="I614" i="2" s="1"/>
  <c r="J617" i="2"/>
  <c r="C614" i="2"/>
  <c r="A616" i="2"/>
  <c r="E616" i="2"/>
  <c r="B616" i="2"/>
  <c r="F616" i="2"/>
  <c r="L616" i="2" s="1"/>
  <c r="D617" i="2"/>
  <c r="N615" i="2"/>
  <c r="O601" i="2"/>
  <c r="P601" i="2" s="1"/>
  <c r="H615" i="2" l="1"/>
  <c r="J618" i="2"/>
  <c r="C615" i="2"/>
  <c r="I615" i="2"/>
  <c r="O602" i="2"/>
  <c r="P602" i="2" s="1"/>
  <c r="N616" i="2"/>
  <c r="G616" i="2"/>
  <c r="H616" i="2" s="1"/>
  <c r="A617" i="2"/>
  <c r="E617" i="2"/>
  <c r="B617" i="2"/>
  <c r="F617" i="2"/>
  <c r="L617" i="2" s="1"/>
  <c r="D618" i="2"/>
  <c r="J619" i="2" l="1"/>
  <c r="C616" i="2"/>
  <c r="I616" i="2"/>
  <c r="O603" i="2"/>
  <c r="P603" i="2" s="1"/>
  <c r="N617" i="2"/>
  <c r="G617" i="2"/>
  <c r="H617" i="2" s="1"/>
  <c r="I617" i="2" s="1"/>
  <c r="A618" i="2"/>
  <c r="E618" i="2"/>
  <c r="D619" i="2"/>
  <c r="B618" i="2"/>
  <c r="F618" i="2"/>
  <c r="L618" i="2" s="1"/>
  <c r="J620" i="2" l="1"/>
  <c r="C617" i="2"/>
  <c r="C618" i="2" s="1"/>
  <c r="C619" i="2" s="1"/>
  <c r="O604" i="2"/>
  <c r="N618" i="2"/>
  <c r="G618" i="2"/>
  <c r="H618" i="2" s="1"/>
  <c r="I618" i="2" s="1"/>
  <c r="A619" i="2"/>
  <c r="E619" i="2"/>
  <c r="B619" i="2"/>
  <c r="F619" i="2"/>
  <c r="L619" i="2" s="1"/>
  <c r="D620" i="2"/>
  <c r="V8" i="2" s="1"/>
  <c r="AY16" i="2" s="1"/>
  <c r="AX17" i="2" s="1"/>
  <c r="AY17" i="2" s="1"/>
  <c r="AX18" i="2" s="1"/>
  <c r="AY18" i="2" s="1"/>
  <c r="AX19" i="2" s="1"/>
  <c r="AY19" i="2" s="1"/>
  <c r="AX20" i="2" s="1"/>
  <c r="AY20" i="2" s="1"/>
  <c r="AX21" i="2" s="1"/>
  <c r="AY21" i="2" s="1"/>
  <c r="AX22" i="2" s="1"/>
  <c r="AY22" i="2" s="1"/>
  <c r="AX23" i="2" s="1"/>
  <c r="AY23" i="2" s="1"/>
  <c r="AX24" i="2" s="1"/>
  <c r="AY24" i="2" s="1"/>
  <c r="AX25" i="2" s="1"/>
  <c r="AY25" i="2" s="1"/>
  <c r="AX26" i="2" s="1"/>
  <c r="AY26" i="2" s="1"/>
  <c r="AX27" i="2" s="1"/>
  <c r="AY27" i="2" s="1"/>
  <c r="AX28" i="2" s="1"/>
  <c r="AY28" i="2" s="1"/>
  <c r="AX29" i="2" s="1"/>
  <c r="AY29" i="2" s="1"/>
  <c r="AX30" i="2" s="1"/>
  <c r="AY30" i="2" s="1"/>
  <c r="AX31" i="2" s="1"/>
  <c r="AY31" i="2" s="1"/>
  <c r="AX32" i="2" s="1"/>
  <c r="AY32" i="2" s="1"/>
  <c r="AX33" i="2" s="1"/>
  <c r="AY33" i="2" s="1"/>
  <c r="AX34" i="2" s="1"/>
  <c r="AY34" i="2" s="1"/>
  <c r="AX35" i="2" s="1"/>
  <c r="AY35" i="2" s="1"/>
  <c r="AX36" i="2" s="1"/>
  <c r="AY36" i="2" s="1"/>
  <c r="F36" i="4" l="1"/>
  <c r="AN16" i="2"/>
  <c r="AM9" i="2" s="1"/>
  <c r="AT16" i="2"/>
  <c r="AS17" i="2" s="1"/>
  <c r="AI16" i="2"/>
  <c r="AH17" i="2" s="1"/>
  <c r="AI17" i="2" s="1"/>
  <c r="AH18" i="2" s="1"/>
  <c r="AI18" i="2" s="1"/>
  <c r="AH19" i="2" s="1"/>
  <c r="AI19" i="2" s="1"/>
  <c r="AH20" i="2" s="1"/>
  <c r="AI20" i="2" s="1"/>
  <c r="AH21" i="2" s="1"/>
  <c r="AI21" i="2" s="1"/>
  <c r="AH22" i="2" s="1"/>
  <c r="AI22" i="2" s="1"/>
  <c r="AH23" i="2" s="1"/>
  <c r="AI23" i="2" s="1"/>
  <c r="AH24" i="2" s="1"/>
  <c r="AI24" i="2" s="1"/>
  <c r="AH25" i="2" s="1"/>
  <c r="AI25" i="2" s="1"/>
  <c r="AH26" i="2" s="1"/>
  <c r="AI26" i="2" s="1"/>
  <c r="AH27" i="2" s="1"/>
  <c r="AI27" i="2" s="1"/>
  <c r="AH28" i="2" s="1"/>
  <c r="AI28" i="2" s="1"/>
  <c r="AH29" i="2" s="1"/>
  <c r="AI29" i="2" s="1"/>
  <c r="AH30" i="2" s="1"/>
  <c r="AI30" i="2" s="1"/>
  <c r="AH31" i="2" s="1"/>
  <c r="AI31" i="2" s="1"/>
  <c r="AH32" i="2" s="1"/>
  <c r="AI32" i="2" s="1"/>
  <c r="AH33" i="2" s="1"/>
  <c r="AI33" i="2" s="1"/>
  <c r="AH34" i="2" s="1"/>
  <c r="AI34" i="2" s="1"/>
  <c r="AH35" i="2" s="1"/>
  <c r="AI35" i="2" s="1"/>
  <c r="AH36" i="2" s="1"/>
  <c r="AI36" i="2" s="1"/>
  <c r="AH37" i="2" s="1"/>
  <c r="AI37" i="2" s="1"/>
  <c r="AH38" i="2" s="1"/>
  <c r="AI38" i="2" s="1"/>
  <c r="AH39" i="2" s="1"/>
  <c r="AI39" i="2" s="1"/>
  <c r="AH40" i="2" s="1"/>
  <c r="AI40" i="2" s="1"/>
  <c r="AH41" i="2" s="1"/>
  <c r="AI41" i="2" s="1"/>
  <c r="AH42" i="2" s="1"/>
  <c r="AI42" i="2" s="1"/>
  <c r="AH43" i="2" s="1"/>
  <c r="AI43" i="2" s="1"/>
  <c r="AH44" i="2" s="1"/>
  <c r="AI44" i="2" s="1"/>
  <c r="AH45" i="2" s="1"/>
  <c r="AI45" i="2" s="1"/>
  <c r="P604" i="2"/>
  <c r="O605" i="2" s="1"/>
  <c r="AQ16" i="2"/>
  <c r="AQ17" i="2" s="1"/>
  <c r="AQ18" i="2" s="1"/>
  <c r="AQ19" i="2" s="1"/>
  <c r="AQ20" i="2" s="1"/>
  <c r="AQ21" i="2" s="1"/>
  <c r="AQ22" i="2" s="1"/>
  <c r="AQ23" i="2" s="1"/>
  <c r="AQ24" i="2" s="1"/>
  <c r="AQ25" i="2" s="1"/>
  <c r="AQ26" i="2" s="1"/>
  <c r="AQ27" i="2" s="1"/>
  <c r="AQ28" i="2" s="1"/>
  <c r="AQ29" i="2" s="1"/>
  <c r="AQ30" i="2" s="1"/>
  <c r="AQ31" i="2" s="1"/>
  <c r="AQ32" i="2" s="1"/>
  <c r="AQ33" i="2" s="1"/>
  <c r="AQ34" i="2" s="1"/>
  <c r="AQ35" i="2" s="1"/>
  <c r="AQ36" i="2" s="1"/>
  <c r="AQ37" i="2" s="1"/>
  <c r="AQ38" i="2" s="1"/>
  <c r="AQ39" i="2" s="1"/>
  <c r="AQ40" i="2" s="1"/>
  <c r="AQ41" i="2" s="1"/>
  <c r="AQ42" i="2" s="1"/>
  <c r="AQ43" i="2" s="1"/>
  <c r="AQ44" i="2" s="1"/>
  <c r="AQ45" i="2" s="1"/>
  <c r="AQ46" i="2" s="1"/>
  <c r="AQ47" i="2" s="1"/>
  <c r="AQ48" i="2" s="1"/>
  <c r="AQ49" i="2" s="1"/>
  <c r="AQ50" i="2" s="1"/>
  <c r="AQ51" i="2" s="1"/>
  <c r="AQ52" i="2" s="1"/>
  <c r="AQ53" i="2" s="1"/>
  <c r="AQ54" i="2" s="1"/>
  <c r="AQ55" i="2" s="1"/>
  <c r="AQ56" i="2" s="1"/>
  <c r="AQ57" i="2" s="1"/>
  <c r="AQ58" i="2" s="1"/>
  <c r="AQ59" i="2" s="1"/>
  <c r="AQ60" i="2" s="1"/>
  <c r="AQ61" i="2" s="1"/>
  <c r="AQ62" i="2" s="1"/>
  <c r="AQ63" i="2" s="1"/>
  <c r="AQ64" i="2" s="1"/>
  <c r="AQ65" i="2" s="1"/>
  <c r="AQ66" i="2" s="1"/>
  <c r="AQ67" i="2" s="1"/>
  <c r="AQ68" i="2" s="1"/>
  <c r="AQ69" i="2" s="1"/>
  <c r="AQ70" i="2" s="1"/>
  <c r="AQ71" i="2" s="1"/>
  <c r="AQ72" i="2" s="1"/>
  <c r="AQ73" i="2" s="1"/>
  <c r="AQ74" i="2" s="1"/>
  <c r="AQ75" i="2" s="1"/>
  <c r="AQ76" i="2" s="1"/>
  <c r="AQ77" i="2" s="1"/>
  <c r="AQ78" i="2" s="1"/>
  <c r="AQ79" i="2" s="1"/>
  <c r="AQ80" i="2" s="1"/>
  <c r="AQ81" i="2" s="1"/>
  <c r="AQ82" i="2" s="1"/>
  <c r="AQ83" i="2" s="1"/>
  <c r="AQ84" i="2" s="1"/>
  <c r="AQ85" i="2" s="1"/>
  <c r="AQ86" i="2" s="1"/>
  <c r="AQ87" i="2" s="1"/>
  <c r="AQ88" i="2" s="1"/>
  <c r="AQ89" i="2" s="1"/>
  <c r="AQ90" i="2" s="1"/>
  <c r="AQ91" i="2" s="1"/>
  <c r="AQ92" i="2" s="1"/>
  <c r="AQ93" i="2" s="1"/>
  <c r="AQ94" i="2" s="1"/>
  <c r="AQ95" i="2" s="1"/>
  <c r="AQ96" i="2" s="1"/>
  <c r="AQ97" i="2" s="1"/>
  <c r="AQ98" i="2" s="1"/>
  <c r="AQ99" i="2" s="1"/>
  <c r="AQ100" i="2" s="1"/>
  <c r="AQ101" i="2" s="1"/>
  <c r="AQ102" i="2" s="1"/>
  <c r="AQ103" i="2" s="1"/>
  <c r="AQ104" i="2" s="1"/>
  <c r="AQ105" i="2" s="1"/>
  <c r="AQ106" i="2" s="1"/>
  <c r="AQ107" i="2" s="1"/>
  <c r="AQ108" i="2" s="1"/>
  <c r="AQ109" i="2" s="1"/>
  <c r="AQ110" i="2" s="1"/>
  <c r="AQ111" i="2" s="1"/>
  <c r="AQ112" i="2" s="1"/>
  <c r="AQ113" i="2" s="1"/>
  <c r="AQ114" i="2" s="1"/>
  <c r="AQ115" i="2" s="1"/>
  <c r="AQ116" i="2" s="1"/>
  <c r="AQ117" i="2" s="1"/>
  <c r="AQ118" i="2" s="1"/>
  <c r="AQ119" i="2" s="1"/>
  <c r="AQ120" i="2" s="1"/>
  <c r="AQ121" i="2" s="1"/>
  <c r="AQ122" i="2" s="1"/>
  <c r="AQ123" i="2" s="1"/>
  <c r="AQ124" i="2" s="1"/>
  <c r="AQ125" i="2" s="1"/>
  <c r="AQ126" i="2" s="1"/>
  <c r="AQ127" i="2" s="1"/>
  <c r="AQ128" i="2" s="1"/>
  <c r="AQ129" i="2" s="1"/>
  <c r="AQ130" i="2" s="1"/>
  <c r="AQ131" i="2" s="1"/>
  <c r="AQ132" i="2" s="1"/>
  <c r="AQ133" i="2" s="1"/>
  <c r="AQ134" i="2" s="1"/>
  <c r="AQ135" i="2" s="1"/>
  <c r="AQ136" i="2" s="1"/>
  <c r="AQ137" i="2" s="1"/>
  <c r="AQ138" i="2" s="1"/>
  <c r="AQ139" i="2" s="1"/>
  <c r="AQ140" i="2" s="1"/>
  <c r="AQ141" i="2" s="1"/>
  <c r="AQ142" i="2" s="1"/>
  <c r="AQ143" i="2" s="1"/>
  <c r="AQ144" i="2" s="1"/>
  <c r="AQ145" i="2" s="1"/>
  <c r="AQ146" i="2" s="1"/>
  <c r="AQ147" i="2" s="1"/>
  <c r="AQ148" i="2" s="1"/>
  <c r="AQ149" i="2" s="1"/>
  <c r="AQ150" i="2" s="1"/>
  <c r="AQ151" i="2" s="1"/>
  <c r="AQ152" i="2" s="1"/>
  <c r="AQ153" i="2" s="1"/>
  <c r="AQ154" i="2" s="1"/>
  <c r="AQ155" i="2" s="1"/>
  <c r="AQ156" i="2" s="1"/>
  <c r="AQ157" i="2" s="1"/>
  <c r="AQ158" i="2" s="1"/>
  <c r="AQ159" i="2" s="1"/>
  <c r="AQ160" i="2" s="1"/>
  <c r="AQ161" i="2" s="1"/>
  <c r="AQ162" i="2" s="1"/>
  <c r="AQ163" i="2" s="1"/>
  <c r="AQ164" i="2" s="1"/>
  <c r="AQ165" i="2" s="1"/>
  <c r="AQ166" i="2" s="1"/>
  <c r="AQ167" i="2" s="1"/>
  <c r="AQ168" i="2" s="1"/>
  <c r="AQ169" i="2" s="1"/>
  <c r="AQ170" i="2" s="1"/>
  <c r="AQ171" i="2" s="1"/>
  <c r="AQ172" i="2" s="1"/>
  <c r="AQ173" i="2" s="1"/>
  <c r="AQ174" i="2" s="1"/>
  <c r="AQ175" i="2" s="1"/>
  <c r="AQ176" i="2" s="1"/>
  <c r="AQ177" i="2" s="1"/>
  <c r="AQ178" i="2" s="1"/>
  <c r="AQ179" i="2" s="1"/>
  <c r="AQ180" i="2" s="1"/>
  <c r="AQ181" i="2" s="1"/>
  <c r="AQ182" i="2" s="1"/>
  <c r="AQ183" i="2" s="1"/>
  <c r="AQ184" i="2" s="1"/>
  <c r="AQ185" i="2" s="1"/>
  <c r="AQ186" i="2" s="1"/>
  <c r="AQ187" i="2" s="1"/>
  <c r="AQ188" i="2" s="1"/>
  <c r="AQ189" i="2" s="1"/>
  <c r="AQ190" i="2" s="1"/>
  <c r="AQ191" i="2" s="1"/>
  <c r="AQ192" i="2" s="1"/>
  <c r="AQ193" i="2" s="1"/>
  <c r="AQ194" i="2" s="1"/>
  <c r="AQ195" i="2" s="1"/>
  <c r="AQ196" i="2" s="1"/>
  <c r="AV16" i="2"/>
  <c r="AV17" i="2" s="1"/>
  <c r="AV18" i="2" s="1"/>
  <c r="AV19" i="2" s="1"/>
  <c r="AV20" i="2" s="1"/>
  <c r="AV21" i="2" s="1"/>
  <c r="AV22" i="2" s="1"/>
  <c r="AV23" i="2" s="1"/>
  <c r="AV24" i="2" s="1"/>
  <c r="AV25" i="2" s="1"/>
  <c r="AV26" i="2" s="1"/>
  <c r="AV27" i="2" s="1"/>
  <c r="AV28" i="2" s="1"/>
  <c r="AV29" i="2" s="1"/>
  <c r="AV30" i="2" s="1"/>
  <c r="AV31" i="2" s="1"/>
  <c r="AV32" i="2" s="1"/>
  <c r="AV33" i="2" s="1"/>
  <c r="AV34" i="2" s="1"/>
  <c r="AV35" i="2" s="1"/>
  <c r="AV36" i="2" s="1"/>
  <c r="AV37" i="2" s="1"/>
  <c r="AV38" i="2" s="1"/>
  <c r="AV39" i="2" s="1"/>
  <c r="AV40" i="2" s="1"/>
  <c r="AV41" i="2" s="1"/>
  <c r="AV42" i="2" s="1"/>
  <c r="AV43" i="2" s="1"/>
  <c r="AV44" i="2" s="1"/>
  <c r="AV45" i="2" s="1"/>
  <c r="AV46" i="2" s="1"/>
  <c r="AV47" i="2" s="1"/>
  <c r="AV48" i="2" s="1"/>
  <c r="AV49" i="2" s="1"/>
  <c r="AV50" i="2" s="1"/>
  <c r="AV51" i="2" s="1"/>
  <c r="AV52" i="2" s="1"/>
  <c r="AV53" i="2" s="1"/>
  <c r="AV54" i="2" s="1"/>
  <c r="AV55" i="2" s="1"/>
  <c r="AV56" i="2" s="1"/>
  <c r="AV57" i="2" s="1"/>
  <c r="AV58" i="2" s="1"/>
  <c r="AV59" i="2" s="1"/>
  <c r="AV60" i="2" s="1"/>
  <c r="AV61" i="2" s="1"/>
  <c r="AV62" i="2" s="1"/>
  <c r="AV63" i="2" s="1"/>
  <c r="AV64" i="2" s="1"/>
  <c r="AV65" i="2" s="1"/>
  <c r="AV66" i="2" s="1"/>
  <c r="AV67" i="2" s="1"/>
  <c r="AV68" i="2" s="1"/>
  <c r="AV69" i="2" s="1"/>
  <c r="AV70" i="2" s="1"/>
  <c r="AV71" i="2" s="1"/>
  <c r="AV72" i="2" s="1"/>
  <c r="AV73" i="2" s="1"/>
  <c r="AV74" i="2" s="1"/>
  <c r="AV75" i="2" s="1"/>
  <c r="AV76" i="2" s="1"/>
  <c r="AV77" i="2" s="1"/>
  <c r="AV78" i="2" s="1"/>
  <c r="AV79" i="2" s="1"/>
  <c r="AV80" i="2" s="1"/>
  <c r="AV81" i="2" s="1"/>
  <c r="AV82" i="2" s="1"/>
  <c r="AV83" i="2" s="1"/>
  <c r="AV84" i="2" s="1"/>
  <c r="AV85" i="2" s="1"/>
  <c r="AV86" i="2" s="1"/>
  <c r="AV87" i="2" s="1"/>
  <c r="AV88" i="2" s="1"/>
  <c r="AV89" i="2" s="1"/>
  <c r="AV90" i="2" s="1"/>
  <c r="AV91" i="2" s="1"/>
  <c r="AV92" i="2" s="1"/>
  <c r="AV93" i="2" s="1"/>
  <c r="AV94" i="2" s="1"/>
  <c r="AV95" i="2" s="1"/>
  <c r="AV96" i="2" s="1"/>
  <c r="AV97" i="2" s="1"/>
  <c r="AV98" i="2" s="1"/>
  <c r="AV99" i="2" s="1"/>
  <c r="AV100" i="2" s="1"/>
  <c r="AV101" i="2" s="1"/>
  <c r="AV102" i="2" s="1"/>
  <c r="AV103" i="2" s="1"/>
  <c r="AV104" i="2" s="1"/>
  <c r="AV105" i="2" s="1"/>
  <c r="AV106" i="2" s="1"/>
  <c r="AV107" i="2" s="1"/>
  <c r="AV108" i="2" s="1"/>
  <c r="AV109" i="2" s="1"/>
  <c r="AV110" i="2" s="1"/>
  <c r="AV111" i="2" s="1"/>
  <c r="AV112" i="2" s="1"/>
  <c r="AV113" i="2" s="1"/>
  <c r="AV114" i="2" s="1"/>
  <c r="AV115" i="2" s="1"/>
  <c r="AV116" i="2" s="1"/>
  <c r="AV117" i="2" s="1"/>
  <c r="AV118" i="2" s="1"/>
  <c r="AV119" i="2" s="1"/>
  <c r="AV120" i="2" s="1"/>
  <c r="AV121" i="2" s="1"/>
  <c r="AV122" i="2" s="1"/>
  <c r="AV123" i="2" s="1"/>
  <c r="AV124" i="2" s="1"/>
  <c r="AV125" i="2" s="1"/>
  <c r="AV126" i="2" s="1"/>
  <c r="AV127" i="2" s="1"/>
  <c r="AV128" i="2" s="1"/>
  <c r="AV129" i="2" s="1"/>
  <c r="AV130" i="2" s="1"/>
  <c r="AV131" i="2" s="1"/>
  <c r="AV132" i="2" s="1"/>
  <c r="AV133" i="2" s="1"/>
  <c r="AV134" i="2" s="1"/>
  <c r="AV135" i="2" s="1"/>
  <c r="AV136" i="2" s="1"/>
  <c r="AV137" i="2" s="1"/>
  <c r="AV138" i="2" s="1"/>
  <c r="AV139" i="2" s="1"/>
  <c r="AV140" i="2" s="1"/>
  <c r="AV141" i="2" s="1"/>
  <c r="AV142" i="2" s="1"/>
  <c r="AV143" i="2" s="1"/>
  <c r="AV144" i="2" s="1"/>
  <c r="AV145" i="2" s="1"/>
  <c r="AV146" i="2" s="1"/>
  <c r="AV147" i="2" s="1"/>
  <c r="AV148" i="2" s="1"/>
  <c r="AV149" i="2" s="1"/>
  <c r="AV150" i="2" s="1"/>
  <c r="AV151" i="2" s="1"/>
  <c r="AV152" i="2" s="1"/>
  <c r="AV153" i="2" s="1"/>
  <c r="AV154" i="2" s="1"/>
  <c r="AV155" i="2" s="1"/>
  <c r="AV156" i="2" s="1"/>
  <c r="AV157" i="2" s="1"/>
  <c r="AV158" i="2" s="1"/>
  <c r="AV159" i="2" s="1"/>
  <c r="AV160" i="2" s="1"/>
  <c r="AV161" i="2" s="1"/>
  <c r="AV162" i="2" s="1"/>
  <c r="AV163" i="2" s="1"/>
  <c r="AV164" i="2" s="1"/>
  <c r="AV165" i="2" s="1"/>
  <c r="AV166" i="2" s="1"/>
  <c r="AV167" i="2" s="1"/>
  <c r="AV168" i="2" s="1"/>
  <c r="AV169" i="2" s="1"/>
  <c r="AV170" i="2" s="1"/>
  <c r="AV171" i="2" s="1"/>
  <c r="AV172" i="2" s="1"/>
  <c r="AV173" i="2" s="1"/>
  <c r="AV174" i="2" s="1"/>
  <c r="AV175" i="2" s="1"/>
  <c r="AV176" i="2" s="1"/>
  <c r="AV177" i="2" s="1"/>
  <c r="AV178" i="2" s="1"/>
  <c r="AV179" i="2" s="1"/>
  <c r="AV180" i="2" s="1"/>
  <c r="AV181" i="2" s="1"/>
  <c r="AV182" i="2" s="1"/>
  <c r="AV183" i="2" s="1"/>
  <c r="AV184" i="2" s="1"/>
  <c r="AV185" i="2" s="1"/>
  <c r="AV186" i="2" s="1"/>
  <c r="AV187" i="2" s="1"/>
  <c r="AV188" i="2" s="1"/>
  <c r="AV189" i="2" s="1"/>
  <c r="AV190" i="2" s="1"/>
  <c r="AV191" i="2" s="1"/>
  <c r="AV192" i="2" s="1"/>
  <c r="AV193" i="2" s="1"/>
  <c r="AV194" i="2" s="1"/>
  <c r="AV195" i="2" s="1"/>
  <c r="AV196" i="2" s="1"/>
  <c r="AV197" i="2" s="1"/>
  <c r="AV198" i="2" s="1"/>
  <c r="AV199" i="2" s="1"/>
  <c r="AV200" i="2" s="1"/>
  <c r="AV201" i="2" s="1"/>
  <c r="AV202" i="2" s="1"/>
  <c r="AV203" i="2" s="1"/>
  <c r="AV204" i="2" s="1"/>
  <c r="AV205" i="2" s="1"/>
  <c r="AV206" i="2" s="1"/>
  <c r="AV207" i="2" s="1"/>
  <c r="AV208" i="2" s="1"/>
  <c r="AV209" i="2" s="1"/>
  <c r="AV210" i="2" s="1"/>
  <c r="AV211" i="2" s="1"/>
  <c r="AV212" i="2" s="1"/>
  <c r="AV213" i="2" s="1"/>
  <c r="AV214" i="2" s="1"/>
  <c r="AV215" i="2" s="1"/>
  <c r="AV216" i="2" s="1"/>
  <c r="AV217" i="2" s="1"/>
  <c r="AV218" i="2" s="1"/>
  <c r="AV219" i="2" s="1"/>
  <c r="AV220" i="2" s="1"/>
  <c r="AV221" i="2" s="1"/>
  <c r="AV222" i="2" s="1"/>
  <c r="AV223" i="2" s="1"/>
  <c r="AV224" i="2" s="1"/>
  <c r="AV225" i="2" s="1"/>
  <c r="AV226" i="2" s="1"/>
  <c r="AV227" i="2" s="1"/>
  <c r="AV228" i="2" s="1"/>
  <c r="AV229" i="2" s="1"/>
  <c r="AV230" i="2" s="1"/>
  <c r="AV231" i="2" s="1"/>
  <c r="AV232" i="2" s="1"/>
  <c r="AV233" i="2" s="1"/>
  <c r="AV234" i="2" s="1"/>
  <c r="AV235" i="2" s="1"/>
  <c r="AV236" i="2" s="1"/>
  <c r="AV237" i="2" s="1"/>
  <c r="AV238" i="2" s="1"/>
  <c r="AV239" i="2" s="1"/>
  <c r="AV240" i="2" s="1"/>
  <c r="AV241" i="2" s="1"/>
  <c r="AV242" i="2" s="1"/>
  <c r="AV243" i="2" s="1"/>
  <c r="AV244" i="2" s="1"/>
  <c r="AV245" i="2" s="1"/>
  <c r="AV246" i="2" s="1"/>
  <c r="AV247" i="2" s="1"/>
  <c r="AV248" i="2" s="1"/>
  <c r="AV249" i="2" s="1"/>
  <c r="AV250" i="2" s="1"/>
  <c r="AV251" i="2" s="1"/>
  <c r="AV252" i="2" s="1"/>
  <c r="AV253" i="2" s="1"/>
  <c r="AV254" i="2" s="1"/>
  <c r="AV255" i="2" s="1"/>
  <c r="AV256" i="2" s="1"/>
  <c r="AV257" i="2" s="1"/>
  <c r="AV258" i="2" s="1"/>
  <c r="AV259" i="2" s="1"/>
  <c r="AV260" i="2" s="1"/>
  <c r="AV261" i="2" s="1"/>
  <c r="AV262" i="2" s="1"/>
  <c r="AV263" i="2" s="1"/>
  <c r="AV264" i="2" s="1"/>
  <c r="AV265" i="2" s="1"/>
  <c r="AV266" i="2" s="1"/>
  <c r="AV267" i="2" s="1"/>
  <c r="AV268" i="2" s="1"/>
  <c r="AV269" i="2" s="1"/>
  <c r="AV270" i="2" s="1"/>
  <c r="AV271" i="2" s="1"/>
  <c r="AV272" i="2" s="1"/>
  <c r="AV273" i="2" s="1"/>
  <c r="AV274" i="2" s="1"/>
  <c r="AV275" i="2" s="1"/>
  <c r="AV276" i="2" s="1"/>
  <c r="AV277" i="2" s="1"/>
  <c r="AV278" i="2" s="1"/>
  <c r="AV279" i="2" s="1"/>
  <c r="AV280" i="2" s="1"/>
  <c r="AV281" i="2" s="1"/>
  <c r="AV282" i="2" s="1"/>
  <c r="AV283" i="2" s="1"/>
  <c r="AV284" i="2" s="1"/>
  <c r="AV285" i="2" s="1"/>
  <c r="AV286" i="2" s="1"/>
  <c r="AV287" i="2" s="1"/>
  <c r="AV288" i="2" s="1"/>
  <c r="AV289" i="2" s="1"/>
  <c r="AV290" i="2" s="1"/>
  <c r="AV291" i="2" s="1"/>
  <c r="AV292" i="2" s="1"/>
  <c r="AV293" i="2" s="1"/>
  <c r="AV294" i="2" s="1"/>
  <c r="AV295" i="2" s="1"/>
  <c r="AV296" i="2" s="1"/>
  <c r="AV297" i="2" s="1"/>
  <c r="AV298" i="2" s="1"/>
  <c r="AV299" i="2" s="1"/>
  <c r="AV300" i="2" s="1"/>
  <c r="AV301" i="2" s="1"/>
  <c r="AV302" i="2" s="1"/>
  <c r="AV303" i="2" s="1"/>
  <c r="AV304" i="2" s="1"/>
  <c r="AV305" i="2" s="1"/>
  <c r="AV306" i="2" s="1"/>
  <c r="AV307" i="2" s="1"/>
  <c r="AV308" i="2" s="1"/>
  <c r="AV309" i="2" s="1"/>
  <c r="AV310" i="2" s="1"/>
  <c r="AV311" i="2" s="1"/>
  <c r="AV312" i="2" s="1"/>
  <c r="AV313" i="2" s="1"/>
  <c r="AV314" i="2" s="1"/>
  <c r="AV315" i="2" s="1"/>
  <c r="AV316" i="2" s="1"/>
  <c r="AF16" i="2"/>
  <c r="AF17" i="2" s="1"/>
  <c r="AF18" i="2" s="1"/>
  <c r="AF19" i="2" s="1"/>
  <c r="AF20" i="2" s="1"/>
  <c r="AF21" i="2" s="1"/>
  <c r="AF22" i="2" s="1"/>
  <c r="AF23" i="2" s="1"/>
  <c r="AF24" i="2" s="1"/>
  <c r="AF25" i="2" s="1"/>
  <c r="AF26" i="2" s="1"/>
  <c r="AF27" i="2" s="1"/>
  <c r="AF28" i="2" s="1"/>
  <c r="AF29" i="2" s="1"/>
  <c r="AF30" i="2" s="1"/>
  <c r="AF31" i="2" s="1"/>
  <c r="AF32" i="2" s="1"/>
  <c r="AF33" i="2" s="1"/>
  <c r="AF34" i="2" s="1"/>
  <c r="AF35" i="2" s="1"/>
  <c r="AF36" i="2" s="1"/>
  <c r="AF37" i="2" s="1"/>
  <c r="AF38" i="2" s="1"/>
  <c r="AF39" i="2" s="1"/>
  <c r="AF40" i="2" s="1"/>
  <c r="AF41" i="2" s="1"/>
  <c r="AF42" i="2" s="1"/>
  <c r="AF43" i="2" s="1"/>
  <c r="AF44" i="2" s="1"/>
  <c r="AF45" i="2" s="1"/>
  <c r="AF46" i="2" s="1"/>
  <c r="AF47" i="2" s="1"/>
  <c r="AF48" i="2" s="1"/>
  <c r="AF49" i="2" s="1"/>
  <c r="AF50" i="2" s="1"/>
  <c r="AF51" i="2" s="1"/>
  <c r="AF52" i="2" s="1"/>
  <c r="AF53" i="2" s="1"/>
  <c r="AF54" i="2" s="1"/>
  <c r="AF55" i="2" s="1"/>
  <c r="AF56" i="2" s="1"/>
  <c r="AF57" i="2" s="1"/>
  <c r="AF58" i="2" s="1"/>
  <c r="AF59" i="2" s="1"/>
  <c r="AF60" i="2" s="1"/>
  <c r="AF61" i="2" s="1"/>
  <c r="AF62" i="2" s="1"/>
  <c r="AF63" i="2" s="1"/>
  <c r="AF64" i="2" s="1"/>
  <c r="AF65" i="2" s="1"/>
  <c r="AF66" i="2" s="1"/>
  <c r="AF67" i="2" s="1"/>
  <c r="AF68" i="2" s="1"/>
  <c r="AF69" i="2" s="1"/>
  <c r="AF70" i="2" s="1"/>
  <c r="AF71" i="2" s="1"/>
  <c r="AF72" i="2" s="1"/>
  <c r="AF73" i="2" s="1"/>
  <c r="AF74" i="2" s="1"/>
  <c r="AF75" i="2" s="1"/>
  <c r="AF76" i="2" s="1"/>
  <c r="AK16" i="2"/>
  <c r="AK17" i="2" s="1"/>
  <c r="AK18" i="2" s="1"/>
  <c r="AK19" i="2" s="1"/>
  <c r="AK20" i="2" s="1"/>
  <c r="AK21" i="2" s="1"/>
  <c r="AK22" i="2" s="1"/>
  <c r="AK23" i="2" s="1"/>
  <c r="AK24" i="2" s="1"/>
  <c r="AK25" i="2" s="1"/>
  <c r="AK26" i="2" s="1"/>
  <c r="AK27" i="2" s="1"/>
  <c r="AK28" i="2" s="1"/>
  <c r="AK29" i="2" s="1"/>
  <c r="AK30" i="2" s="1"/>
  <c r="AK31" i="2" s="1"/>
  <c r="AK32" i="2" s="1"/>
  <c r="AK33" i="2" s="1"/>
  <c r="AK34" i="2" s="1"/>
  <c r="AK35" i="2" s="1"/>
  <c r="AK36" i="2" s="1"/>
  <c r="AK37" i="2" s="1"/>
  <c r="AK38" i="2" s="1"/>
  <c r="AK39" i="2" s="1"/>
  <c r="AK40" i="2" s="1"/>
  <c r="AK41" i="2" s="1"/>
  <c r="AK42" i="2" s="1"/>
  <c r="AK43" i="2" s="1"/>
  <c r="AK44" i="2" s="1"/>
  <c r="AK45" i="2" s="1"/>
  <c r="AK46" i="2" s="1"/>
  <c r="AK47" i="2" s="1"/>
  <c r="AK48" i="2" s="1"/>
  <c r="AK49" i="2" s="1"/>
  <c r="AK50" i="2" s="1"/>
  <c r="AK51" i="2" s="1"/>
  <c r="AK52" i="2" s="1"/>
  <c r="AK53" i="2" s="1"/>
  <c r="AK54" i="2" s="1"/>
  <c r="AK55" i="2" s="1"/>
  <c r="AK56" i="2" s="1"/>
  <c r="AK57" i="2" s="1"/>
  <c r="AK58" i="2" s="1"/>
  <c r="AK59" i="2" s="1"/>
  <c r="AK60" i="2" s="1"/>
  <c r="AK61" i="2" s="1"/>
  <c r="AK62" i="2" s="1"/>
  <c r="AK63" i="2" s="1"/>
  <c r="AK64" i="2" s="1"/>
  <c r="AK65" i="2" s="1"/>
  <c r="AK66" i="2" s="1"/>
  <c r="AK67" i="2" s="1"/>
  <c r="AK68" i="2" s="1"/>
  <c r="AK69" i="2" s="1"/>
  <c r="AK70" i="2" s="1"/>
  <c r="AK71" i="2" s="1"/>
  <c r="AK72" i="2" s="1"/>
  <c r="AK73" i="2" s="1"/>
  <c r="AK74" i="2" s="1"/>
  <c r="AK75" i="2" s="1"/>
  <c r="AK76" i="2" s="1"/>
  <c r="AK77" i="2" s="1"/>
  <c r="AK78" i="2" s="1"/>
  <c r="AK79" i="2" s="1"/>
  <c r="AK80" i="2" s="1"/>
  <c r="AK81" i="2" s="1"/>
  <c r="AK82" i="2" s="1"/>
  <c r="AK83" i="2" s="1"/>
  <c r="AK84" i="2" s="1"/>
  <c r="AK85" i="2" s="1"/>
  <c r="AK86" i="2" s="1"/>
  <c r="AK87" i="2" s="1"/>
  <c r="AK88" i="2" s="1"/>
  <c r="AK89" i="2" s="1"/>
  <c r="AK90" i="2" s="1"/>
  <c r="AK91" i="2" s="1"/>
  <c r="AK92" i="2" s="1"/>
  <c r="AK93" i="2" s="1"/>
  <c r="AK94" i="2" s="1"/>
  <c r="AK95" i="2" s="1"/>
  <c r="AK96" i="2" s="1"/>
  <c r="AK97" i="2" s="1"/>
  <c r="AK98" i="2" s="1"/>
  <c r="AK99" i="2" s="1"/>
  <c r="AK100" i="2" s="1"/>
  <c r="AK101" i="2" s="1"/>
  <c r="AK102" i="2" s="1"/>
  <c r="AK103" i="2" s="1"/>
  <c r="AK104" i="2" s="1"/>
  <c r="AK105" i="2" s="1"/>
  <c r="AK106" i="2" s="1"/>
  <c r="AK107" i="2" s="1"/>
  <c r="AK108" i="2" s="1"/>
  <c r="AK109" i="2" s="1"/>
  <c r="AK110" i="2" s="1"/>
  <c r="AK111" i="2" s="1"/>
  <c r="AK112" i="2" s="1"/>
  <c r="AK113" i="2" s="1"/>
  <c r="AK114" i="2" s="1"/>
  <c r="AK115" i="2" s="1"/>
  <c r="AK116" i="2" s="1"/>
  <c r="AK117" i="2" s="1"/>
  <c r="AK118" i="2" s="1"/>
  <c r="AK119" i="2" s="1"/>
  <c r="AK120" i="2" s="1"/>
  <c r="AK121" i="2" s="1"/>
  <c r="AK122" i="2" s="1"/>
  <c r="AK123" i="2" s="1"/>
  <c r="AK124" i="2" s="1"/>
  <c r="AK125" i="2" s="1"/>
  <c r="AK126" i="2" s="1"/>
  <c r="AK127" i="2" s="1"/>
  <c r="AK128" i="2" s="1"/>
  <c r="AK129" i="2" s="1"/>
  <c r="AK130" i="2" s="1"/>
  <c r="AK131" i="2" s="1"/>
  <c r="AK132" i="2" s="1"/>
  <c r="AK133" i="2" s="1"/>
  <c r="AK134" i="2" s="1"/>
  <c r="AK135" i="2" s="1"/>
  <c r="AK136" i="2" s="1"/>
  <c r="A620" i="2"/>
  <c r="E620" i="2"/>
  <c r="B620" i="2"/>
  <c r="F620" i="2"/>
  <c r="L620" i="2" s="1"/>
  <c r="C620" i="2"/>
  <c r="N619" i="2"/>
  <c r="G619" i="2"/>
  <c r="H619" i="2" s="1"/>
  <c r="AX37" i="2"/>
  <c r="AY37" i="2" s="1"/>
  <c r="AX38" i="2" s="1"/>
  <c r="AY38" i="2" s="1"/>
  <c r="AX39" i="2" s="1"/>
  <c r="AY39" i="2" s="1"/>
  <c r="AX40" i="2" s="1"/>
  <c r="AY40" i="2" s="1"/>
  <c r="AX41" i="2" s="1"/>
  <c r="AY41" i="2" s="1"/>
  <c r="AX42" i="2" s="1"/>
  <c r="AY42" i="2" s="1"/>
  <c r="AX43" i="2" s="1"/>
  <c r="AY43" i="2" s="1"/>
  <c r="AM17" i="2" l="1"/>
  <c r="AN17" i="2" s="1"/>
  <c r="AM18" i="2" s="1"/>
  <c r="AN18" i="2" s="1"/>
  <c r="AM19" i="2" s="1"/>
  <c r="AN19" i="2" s="1"/>
  <c r="AM20" i="2" s="1"/>
  <c r="AN20" i="2" s="1"/>
  <c r="I619" i="2"/>
  <c r="P605" i="2"/>
  <c r="O606" i="2" s="1"/>
  <c r="U17" i="2"/>
  <c r="W17" i="2" s="1"/>
  <c r="X17" i="2" s="1"/>
  <c r="V10" i="2"/>
  <c r="N620" i="2"/>
  <c r="AI4" i="2" s="1"/>
  <c r="AH4" i="2"/>
  <c r="G620" i="2"/>
  <c r="AG4" i="2" s="1"/>
  <c r="AT17" i="2"/>
  <c r="AS18" i="2" s="1"/>
  <c r="AT18" i="2" s="1"/>
  <c r="AS19" i="2" s="1"/>
  <c r="AT19" i="2" s="1"/>
  <c r="AS20" i="2" s="1"/>
  <c r="AT20" i="2" s="1"/>
  <c r="AS21" i="2" s="1"/>
  <c r="AT21" i="2" s="1"/>
  <c r="AS22" i="2" s="1"/>
  <c r="AT22" i="2" s="1"/>
  <c r="AS23" i="2" s="1"/>
  <c r="AT23" i="2" s="1"/>
  <c r="AS24" i="2" s="1"/>
  <c r="AT24" i="2" s="1"/>
  <c r="AS25" i="2" s="1"/>
  <c r="AT25" i="2" s="1"/>
  <c r="AS26" i="2" s="1"/>
  <c r="AT26" i="2" s="1"/>
  <c r="AS27" i="2" s="1"/>
  <c r="AT27" i="2" s="1"/>
  <c r="AS28" i="2" s="1"/>
  <c r="AT28" i="2" s="1"/>
  <c r="AS29" i="2" s="1"/>
  <c r="AT29" i="2" s="1"/>
  <c r="AS30" i="2" s="1"/>
  <c r="AT30" i="2" s="1"/>
  <c r="AS31" i="2" s="1"/>
  <c r="AT31" i="2" s="1"/>
  <c r="AS32" i="2" s="1"/>
  <c r="AT32" i="2" s="1"/>
  <c r="AS33" i="2" s="1"/>
  <c r="AT33" i="2" s="1"/>
  <c r="AS34" i="2" s="1"/>
  <c r="AT34" i="2" s="1"/>
  <c r="AS35" i="2" s="1"/>
  <c r="AT35" i="2" s="1"/>
  <c r="AS36" i="2" s="1"/>
  <c r="AT36" i="2" s="1"/>
  <c r="AS37" i="2" s="1"/>
  <c r="AT37" i="2" s="1"/>
  <c r="AS38" i="2" s="1"/>
  <c r="AT38" i="2" s="1"/>
  <c r="AS39" i="2" s="1"/>
  <c r="AT39" i="2" s="1"/>
  <c r="AS40" i="2" s="1"/>
  <c r="AT40" i="2" s="1"/>
  <c r="AS41" i="2" s="1"/>
  <c r="AT41" i="2" s="1"/>
  <c r="AS42" i="2" s="1"/>
  <c r="AT42" i="2" s="1"/>
  <c r="AS43" i="2" s="1"/>
  <c r="AT43" i="2" s="1"/>
  <c r="AS44" i="2" s="1"/>
  <c r="AT44" i="2" s="1"/>
  <c r="AS45" i="2" s="1"/>
  <c r="AT45" i="2" s="1"/>
  <c r="AS46" i="2" s="1"/>
  <c r="AT46" i="2" s="1"/>
  <c r="AS47" i="2" s="1"/>
  <c r="AT47" i="2" s="1"/>
  <c r="AS48" i="2" s="1"/>
  <c r="AT48" i="2" s="1"/>
  <c r="AS49" i="2" s="1"/>
  <c r="AT49" i="2" s="1"/>
  <c r="AS50" i="2" s="1"/>
  <c r="AT50" i="2" s="1"/>
  <c r="AS51" i="2" s="1"/>
  <c r="AT51" i="2" s="1"/>
  <c r="AS52" i="2" s="1"/>
  <c r="AT52" i="2" s="1"/>
  <c r="AS53" i="2" s="1"/>
  <c r="AT53" i="2" s="1"/>
  <c r="AS54" i="2" s="1"/>
  <c r="AT54" i="2" s="1"/>
  <c r="AS55" i="2" s="1"/>
  <c r="AT55" i="2" s="1"/>
  <c r="AS56" i="2" s="1"/>
  <c r="AT56" i="2" s="1"/>
  <c r="AS57" i="2" s="1"/>
  <c r="AT57" i="2" s="1"/>
  <c r="AS58" i="2" s="1"/>
  <c r="AT58" i="2" s="1"/>
  <c r="AS59" i="2" s="1"/>
  <c r="AT59" i="2" s="1"/>
  <c r="AS60" i="2" s="1"/>
  <c r="AT60" i="2" s="1"/>
  <c r="AS61" i="2" s="1"/>
  <c r="AT61" i="2" s="1"/>
  <c r="AS62" i="2" s="1"/>
  <c r="AT62" i="2" s="1"/>
  <c r="AS63" i="2" s="1"/>
  <c r="AT63" i="2" s="1"/>
  <c r="AS64" i="2" s="1"/>
  <c r="AT64" i="2" s="1"/>
  <c r="AS65" i="2" s="1"/>
  <c r="AT65" i="2" s="1"/>
  <c r="AS66" i="2" s="1"/>
  <c r="AT66" i="2" s="1"/>
  <c r="AS67" i="2" s="1"/>
  <c r="AT67" i="2" s="1"/>
  <c r="AS68" i="2" s="1"/>
  <c r="AT68" i="2" s="1"/>
  <c r="AS69" i="2" s="1"/>
  <c r="AT69" i="2" s="1"/>
  <c r="AS70" i="2" s="1"/>
  <c r="AT70" i="2" s="1"/>
  <c r="AS71" i="2" s="1"/>
  <c r="AT71" i="2" s="1"/>
  <c r="AS72" i="2" s="1"/>
  <c r="AT72" i="2" s="1"/>
  <c r="AS73" i="2" s="1"/>
  <c r="AT73" i="2" s="1"/>
  <c r="AS74" i="2" s="1"/>
  <c r="AT74" i="2" s="1"/>
  <c r="AS75" i="2" s="1"/>
  <c r="AT75" i="2" s="1"/>
  <c r="AS76" i="2" s="1"/>
  <c r="AT76" i="2" s="1"/>
  <c r="AS77" i="2" s="1"/>
  <c r="AT77" i="2" s="1"/>
  <c r="AS78" i="2" s="1"/>
  <c r="AT78" i="2" s="1"/>
  <c r="AS79" i="2" s="1"/>
  <c r="AT79" i="2" s="1"/>
  <c r="AS80" i="2" s="1"/>
  <c r="AT80" i="2" s="1"/>
  <c r="AS81" i="2" s="1"/>
  <c r="AT81" i="2" s="1"/>
  <c r="AS82" i="2" s="1"/>
  <c r="AT82" i="2" s="1"/>
  <c r="AS83" i="2" s="1"/>
  <c r="AT83" i="2" s="1"/>
  <c r="AS84" i="2" s="1"/>
  <c r="AT84" i="2" s="1"/>
  <c r="AS85" i="2" s="1"/>
  <c r="AT85" i="2" s="1"/>
  <c r="AS86" i="2" s="1"/>
  <c r="AT86" i="2" s="1"/>
  <c r="AS87" i="2" s="1"/>
  <c r="AT87" i="2" s="1"/>
  <c r="AS88" i="2" s="1"/>
  <c r="AT88" i="2" s="1"/>
  <c r="AS89" i="2" s="1"/>
  <c r="AT89" i="2" s="1"/>
  <c r="AS90" i="2" s="1"/>
  <c r="AT90" i="2" s="1"/>
  <c r="AS91" i="2" s="1"/>
  <c r="AT91" i="2" s="1"/>
  <c r="AS92" i="2" s="1"/>
  <c r="AT92" i="2" s="1"/>
  <c r="AS93" i="2" s="1"/>
  <c r="AT93" i="2" s="1"/>
  <c r="AS94" i="2" s="1"/>
  <c r="AT94" i="2" s="1"/>
  <c r="AS95" i="2" s="1"/>
  <c r="AT95" i="2" s="1"/>
  <c r="AS96" i="2" s="1"/>
  <c r="AT96" i="2" s="1"/>
  <c r="AS97" i="2" s="1"/>
  <c r="AT97" i="2" s="1"/>
  <c r="AS98" i="2" s="1"/>
  <c r="AT98" i="2" s="1"/>
  <c r="AS99" i="2" s="1"/>
  <c r="AT99" i="2" s="1"/>
  <c r="AS100" i="2" s="1"/>
  <c r="AT100" i="2" s="1"/>
  <c r="AS101" i="2" s="1"/>
  <c r="AT101" i="2" s="1"/>
  <c r="AS102" i="2" s="1"/>
  <c r="AT102" i="2" s="1"/>
  <c r="AS103" i="2" s="1"/>
  <c r="AT103" i="2" s="1"/>
  <c r="AS104" i="2" s="1"/>
  <c r="AT104" i="2" s="1"/>
  <c r="AS105" i="2" s="1"/>
  <c r="AT105" i="2" s="1"/>
  <c r="AS106" i="2" s="1"/>
  <c r="AT106" i="2" s="1"/>
  <c r="AS107" i="2" s="1"/>
  <c r="AT107" i="2" s="1"/>
  <c r="AS108" i="2" s="1"/>
  <c r="AT108" i="2" s="1"/>
  <c r="AS109" i="2" s="1"/>
  <c r="AT109" i="2" s="1"/>
  <c r="AS110" i="2" s="1"/>
  <c r="AT110" i="2" s="1"/>
  <c r="AS111" i="2" s="1"/>
  <c r="AT111" i="2" s="1"/>
  <c r="AS112" i="2" s="1"/>
  <c r="AT112" i="2" s="1"/>
  <c r="AS113" i="2" s="1"/>
  <c r="AT113" i="2" s="1"/>
  <c r="AS114" i="2" s="1"/>
  <c r="AT114" i="2" s="1"/>
  <c r="AS115" i="2" s="1"/>
  <c r="AT115" i="2" s="1"/>
  <c r="AS116" i="2" s="1"/>
  <c r="AT116" i="2" s="1"/>
  <c r="AS117" i="2" s="1"/>
  <c r="AT117" i="2" s="1"/>
  <c r="AS118" i="2" s="1"/>
  <c r="AT118" i="2" s="1"/>
  <c r="AS119" i="2" s="1"/>
  <c r="AT119" i="2" s="1"/>
  <c r="AS120" i="2" s="1"/>
  <c r="AT120" i="2" s="1"/>
  <c r="AS121" i="2" s="1"/>
  <c r="AT121" i="2" s="1"/>
  <c r="AS122" i="2" s="1"/>
  <c r="AT122" i="2" s="1"/>
  <c r="AS123" i="2" s="1"/>
  <c r="AT123" i="2" s="1"/>
  <c r="AS124" i="2" s="1"/>
  <c r="AT124" i="2" s="1"/>
  <c r="AS125" i="2" s="1"/>
  <c r="AT125" i="2" s="1"/>
  <c r="AS126" i="2" s="1"/>
  <c r="AT126" i="2" s="1"/>
  <c r="AS127" i="2" s="1"/>
  <c r="AT127" i="2" s="1"/>
  <c r="AS128" i="2" s="1"/>
  <c r="AT128" i="2" s="1"/>
  <c r="AS129" i="2" s="1"/>
  <c r="AT129" i="2" s="1"/>
  <c r="AS130" i="2" s="1"/>
  <c r="AT130" i="2" s="1"/>
  <c r="AS131" i="2" s="1"/>
  <c r="AT131" i="2" s="1"/>
  <c r="AS132" i="2" s="1"/>
  <c r="AT132" i="2" s="1"/>
  <c r="AS133" i="2" s="1"/>
  <c r="AT133" i="2" s="1"/>
  <c r="AS134" i="2" s="1"/>
  <c r="AT134" i="2" s="1"/>
  <c r="AS135" i="2" s="1"/>
  <c r="AT135" i="2" s="1"/>
  <c r="AS136" i="2" s="1"/>
  <c r="AT136" i="2" s="1"/>
  <c r="AS137" i="2" s="1"/>
  <c r="AT137" i="2" s="1"/>
  <c r="AS138" i="2" s="1"/>
  <c r="AT138" i="2" s="1"/>
  <c r="AS139" i="2" s="1"/>
  <c r="AT139" i="2" s="1"/>
  <c r="AS140" i="2" s="1"/>
  <c r="AT140" i="2" s="1"/>
  <c r="AS141" i="2" s="1"/>
  <c r="AT141" i="2" s="1"/>
  <c r="AS142" i="2" s="1"/>
  <c r="AT142" i="2" s="1"/>
  <c r="AS143" i="2" s="1"/>
  <c r="AT143" i="2" s="1"/>
  <c r="AS144" i="2" s="1"/>
  <c r="AT144" i="2" s="1"/>
  <c r="AS145" i="2" s="1"/>
  <c r="AT145" i="2" s="1"/>
  <c r="AS146" i="2" s="1"/>
  <c r="AT146" i="2" s="1"/>
  <c r="AS147" i="2" s="1"/>
  <c r="AT147" i="2" s="1"/>
  <c r="AS148" i="2" s="1"/>
  <c r="AT148" i="2" s="1"/>
  <c r="AS149" i="2" s="1"/>
  <c r="AT149" i="2" s="1"/>
  <c r="AS150" i="2" s="1"/>
  <c r="AT150" i="2" s="1"/>
  <c r="AS151" i="2" s="1"/>
  <c r="AT151" i="2" s="1"/>
  <c r="AS152" i="2" s="1"/>
  <c r="AT152" i="2" s="1"/>
  <c r="AS153" i="2" s="1"/>
  <c r="AT153" i="2" s="1"/>
  <c r="AS154" i="2" s="1"/>
  <c r="AT154" i="2" s="1"/>
  <c r="AS155" i="2" s="1"/>
  <c r="AT155" i="2" s="1"/>
  <c r="AS156" i="2" s="1"/>
  <c r="AT156" i="2" s="1"/>
  <c r="AS157" i="2" s="1"/>
  <c r="AT157" i="2" s="1"/>
  <c r="AS158" i="2" s="1"/>
  <c r="AT158" i="2" s="1"/>
  <c r="AS159" i="2" s="1"/>
  <c r="AT159" i="2" s="1"/>
  <c r="AS160" i="2" s="1"/>
  <c r="AT160" i="2" s="1"/>
  <c r="AS161" i="2" s="1"/>
  <c r="AT161" i="2" s="1"/>
  <c r="AS162" i="2" s="1"/>
  <c r="AT162" i="2" s="1"/>
  <c r="AS163" i="2" s="1"/>
  <c r="AT163" i="2" s="1"/>
  <c r="AS164" i="2" s="1"/>
  <c r="AT164" i="2" s="1"/>
  <c r="AS165" i="2" s="1"/>
  <c r="AT165" i="2" s="1"/>
  <c r="AS166" i="2" s="1"/>
  <c r="AT166" i="2" s="1"/>
  <c r="AS167" i="2" s="1"/>
  <c r="AT167" i="2" s="1"/>
  <c r="AS168" i="2" s="1"/>
  <c r="AT168" i="2" s="1"/>
  <c r="AS169" i="2" s="1"/>
  <c r="AT169" i="2" s="1"/>
  <c r="AS170" i="2" s="1"/>
  <c r="AT170" i="2" s="1"/>
  <c r="AS171" i="2" s="1"/>
  <c r="AT171" i="2" s="1"/>
  <c r="AS172" i="2" s="1"/>
  <c r="AT172" i="2" s="1"/>
  <c r="AS173" i="2" s="1"/>
  <c r="AT173" i="2" s="1"/>
  <c r="AS174" i="2" s="1"/>
  <c r="AT174" i="2" s="1"/>
  <c r="AS175" i="2" s="1"/>
  <c r="AT175" i="2" s="1"/>
  <c r="AS176" i="2" s="1"/>
  <c r="AT176" i="2" s="1"/>
  <c r="AS177" i="2" s="1"/>
  <c r="AT177" i="2" s="1"/>
  <c r="AS178" i="2" s="1"/>
  <c r="AT178" i="2" s="1"/>
  <c r="AS179" i="2" s="1"/>
  <c r="AT179" i="2" s="1"/>
  <c r="AS180" i="2" s="1"/>
  <c r="AT180" i="2" s="1"/>
  <c r="AS181" i="2" s="1"/>
  <c r="AT181" i="2" s="1"/>
  <c r="AS182" i="2" s="1"/>
  <c r="AT182" i="2" s="1"/>
  <c r="AS183" i="2" s="1"/>
  <c r="AT183" i="2" s="1"/>
  <c r="AS184" i="2" s="1"/>
  <c r="AT184" i="2" s="1"/>
  <c r="AS185" i="2" s="1"/>
  <c r="AT185" i="2" s="1"/>
  <c r="AS186" i="2" s="1"/>
  <c r="AT186" i="2" s="1"/>
  <c r="AS187" i="2" s="1"/>
  <c r="AT187" i="2" s="1"/>
  <c r="AS188" i="2" s="1"/>
  <c r="AT188" i="2" s="1"/>
  <c r="AS189" i="2" s="1"/>
  <c r="AT189" i="2" s="1"/>
  <c r="AS190" i="2" s="1"/>
  <c r="AT190" i="2" s="1"/>
  <c r="AS191" i="2" s="1"/>
  <c r="AT191" i="2" s="1"/>
  <c r="AS192" i="2" s="1"/>
  <c r="AT192" i="2" s="1"/>
  <c r="AS193" i="2" s="1"/>
  <c r="AT193" i="2" s="1"/>
  <c r="AS194" i="2" s="1"/>
  <c r="AT194" i="2" s="1"/>
  <c r="AS195" i="2" s="1"/>
  <c r="AT195" i="2" s="1"/>
  <c r="AS196" i="2" s="1"/>
  <c r="AT196" i="2" s="1"/>
  <c r="AX44" i="2"/>
  <c r="AY44" i="2" s="1"/>
  <c r="AM10" i="2" l="1"/>
  <c r="P606" i="2"/>
  <c r="O607" i="2" s="1"/>
  <c r="H620" i="2"/>
  <c r="I620" i="2" s="1"/>
  <c r="AL4" i="2" s="1"/>
  <c r="Y17" i="2"/>
  <c r="AC17" i="2" s="1"/>
  <c r="U18" i="2"/>
  <c r="V18" i="2"/>
  <c r="AA18" i="2" s="1"/>
  <c r="AM21" i="2"/>
  <c r="AN21" i="2" s="1"/>
  <c r="AS197" i="2"/>
  <c r="M42" i="4" s="1"/>
  <c r="AH46" i="2"/>
  <c r="AI46" i="2" s="1"/>
  <c r="AX45" i="2"/>
  <c r="AY45" i="2" s="1"/>
  <c r="P607" i="2" l="1"/>
  <c r="W18" i="2"/>
  <c r="X18" i="2" s="1"/>
  <c r="AM22" i="2"/>
  <c r="AN22" i="2" s="1"/>
  <c r="AM23" i="2" s="1"/>
  <c r="AN23" i="2" s="1"/>
  <c r="AM24" i="2" s="1"/>
  <c r="AN24" i="2" s="1"/>
  <c r="AM25" i="2" s="1"/>
  <c r="AN25" i="2" s="1"/>
  <c r="AM26" i="2" s="1"/>
  <c r="AN26" i="2" s="1"/>
  <c r="AM27" i="2" s="1"/>
  <c r="AN27" i="2" s="1"/>
  <c r="AM28" i="2" s="1"/>
  <c r="AN28" i="2" s="1"/>
  <c r="AM29" i="2" s="1"/>
  <c r="AN29" i="2" s="1"/>
  <c r="AM30" i="2" s="1"/>
  <c r="AN30" i="2" s="1"/>
  <c r="AM31" i="2" s="1"/>
  <c r="AN31" i="2" s="1"/>
  <c r="AM32" i="2" s="1"/>
  <c r="AN32" i="2" s="1"/>
  <c r="AM33" i="2" s="1"/>
  <c r="AN33" i="2" s="1"/>
  <c r="AM34" i="2" s="1"/>
  <c r="AN34" i="2" s="1"/>
  <c r="AM35" i="2" s="1"/>
  <c r="AN35" i="2" s="1"/>
  <c r="AM36" i="2" s="1"/>
  <c r="AN36" i="2" s="1"/>
  <c r="AM37" i="2" s="1"/>
  <c r="AN37" i="2" s="1"/>
  <c r="AM38" i="2" s="1"/>
  <c r="AN38" i="2" s="1"/>
  <c r="AM39" i="2" s="1"/>
  <c r="AN39" i="2" s="1"/>
  <c r="AM40" i="2" s="1"/>
  <c r="AN40" i="2" s="1"/>
  <c r="AM41" i="2" s="1"/>
  <c r="AN41" i="2" s="1"/>
  <c r="AM42" i="2" s="1"/>
  <c r="AN42" i="2" s="1"/>
  <c r="AM43" i="2" s="1"/>
  <c r="AN43" i="2" s="1"/>
  <c r="AH47" i="2"/>
  <c r="AI47" i="2" s="1"/>
  <c r="AX46" i="2"/>
  <c r="AY46" i="2" s="1"/>
  <c r="O608" i="2" l="1"/>
  <c r="U19" i="2"/>
  <c r="Y18" i="2"/>
  <c r="AC18" i="2" s="1"/>
  <c r="V19" i="2"/>
  <c r="AA19" i="2" s="1"/>
  <c r="AM44" i="2"/>
  <c r="AN44" i="2" s="1"/>
  <c r="AX47" i="2"/>
  <c r="AY47" i="2" s="1"/>
  <c r="P608" i="2" l="1"/>
  <c r="W19" i="2"/>
  <c r="X19" i="2" s="1"/>
  <c r="AX48" i="2"/>
  <c r="AY48" i="2" s="1"/>
  <c r="O609" i="2" l="1"/>
  <c r="P609" i="2" s="1"/>
  <c r="U20" i="2"/>
  <c r="Y19" i="2"/>
  <c r="AC19" i="2" s="1"/>
  <c r="V20" i="2"/>
  <c r="AA20" i="2" s="1"/>
  <c r="AM45" i="2"/>
  <c r="AN45" i="2" s="1"/>
  <c r="AH48" i="2"/>
  <c r="AI48" i="2" s="1"/>
  <c r="O610" i="2" l="1"/>
  <c r="W20" i="2"/>
  <c r="X20" i="2" s="1"/>
  <c r="AH49" i="2"/>
  <c r="AI49" i="2" s="1"/>
  <c r="AX49" i="2"/>
  <c r="AY49" i="2" s="1"/>
  <c r="P610" i="2" l="1"/>
  <c r="U21" i="2"/>
  <c r="W21" i="2" s="1"/>
  <c r="V21" i="2"/>
  <c r="AA21" i="2" s="1"/>
  <c r="Y20" i="2"/>
  <c r="AC20" i="2" s="1"/>
  <c r="AM46" i="2"/>
  <c r="AN46" i="2" s="1"/>
  <c r="AX50" i="2"/>
  <c r="AY50" i="2" s="1"/>
  <c r="O611" i="2" l="1"/>
  <c r="P611" i="2" s="1"/>
  <c r="X21" i="2"/>
  <c r="AX51" i="2"/>
  <c r="AY51" i="2" s="1"/>
  <c r="O612" i="2" l="1"/>
  <c r="V22" i="2"/>
  <c r="AA22" i="2" s="1"/>
  <c r="Y21" i="2"/>
  <c r="AC21" i="2" s="1"/>
  <c r="U22" i="2"/>
  <c r="AM47" i="2"/>
  <c r="AN47" i="2" s="1"/>
  <c r="AH50" i="2"/>
  <c r="AI50" i="2" s="1"/>
  <c r="AX52" i="2"/>
  <c r="AY52" i="2" s="1"/>
  <c r="P612" i="2" l="1"/>
  <c r="W22" i="2"/>
  <c r="X22" i="2" s="1"/>
  <c r="AH51" i="2"/>
  <c r="AI51" i="2" s="1"/>
  <c r="AX53" i="2"/>
  <c r="AY53" i="2" s="1"/>
  <c r="O613" i="2" l="1"/>
  <c r="Y22" i="2"/>
  <c r="AC22" i="2" s="1"/>
  <c r="U23" i="2"/>
  <c r="V23" i="2"/>
  <c r="AA23" i="2" s="1"/>
  <c r="AM48" i="2"/>
  <c r="AN48" i="2" s="1"/>
  <c r="P613" i="2" l="1"/>
  <c r="W23" i="2"/>
  <c r="X23" i="2" s="1"/>
  <c r="AH52" i="2"/>
  <c r="AI52" i="2" s="1"/>
  <c r="AX54" i="2"/>
  <c r="AY54" i="2" s="1"/>
  <c r="O614" i="2" l="1"/>
  <c r="U24" i="2"/>
  <c r="Y23" i="2"/>
  <c r="AC23" i="2" s="1"/>
  <c r="V24" i="2"/>
  <c r="AA24" i="2" s="1"/>
  <c r="AM49" i="2"/>
  <c r="AH53" i="2"/>
  <c r="AI53" i="2" s="1"/>
  <c r="AX55" i="2"/>
  <c r="AY55" i="2" s="1"/>
  <c r="P614" i="2" l="1"/>
  <c r="W24" i="2"/>
  <c r="X24" i="2" s="1"/>
  <c r="AN49" i="2"/>
  <c r="AM50" i="2" s="1"/>
  <c r="AX56" i="2"/>
  <c r="AY56" i="2" s="1"/>
  <c r="O615" i="2" l="1"/>
  <c r="V25" i="2"/>
  <c r="AA25" i="2" s="1"/>
  <c r="U25" i="2"/>
  <c r="Y24" i="2"/>
  <c r="AC24" i="2" s="1"/>
  <c r="AN50" i="2"/>
  <c r="AM51" i="2" s="1"/>
  <c r="AH54" i="2"/>
  <c r="AI54" i="2" s="1"/>
  <c r="P615" i="2" l="1"/>
  <c r="W25" i="2"/>
  <c r="X25" i="2" s="1"/>
  <c r="AN51" i="2"/>
  <c r="AX57" i="2"/>
  <c r="AY57" i="2" s="1"/>
  <c r="O616" i="2" l="1"/>
  <c r="P616" i="2" s="1"/>
  <c r="V26" i="2"/>
  <c r="AA26" i="2" s="1"/>
  <c r="Y25" i="2"/>
  <c r="AC25" i="2" s="1"/>
  <c r="U26" i="2"/>
  <c r="W26" i="2" s="1"/>
  <c r="AM52" i="2"/>
  <c r="AN52" i="2" s="1"/>
  <c r="AH55" i="2"/>
  <c r="AI55" i="2" s="1"/>
  <c r="O617" i="2" l="1"/>
  <c r="X26" i="2"/>
  <c r="Y26" i="2" s="1"/>
  <c r="AC26" i="2" s="1"/>
  <c r="AX58" i="2"/>
  <c r="AY58" i="2" s="1"/>
  <c r="P617" i="2" l="1"/>
  <c r="V27" i="2"/>
  <c r="AA27" i="2" s="1"/>
  <c r="U27" i="2"/>
  <c r="W27" i="2" s="1"/>
  <c r="AM53" i="2"/>
  <c r="AN53" i="2" s="1"/>
  <c r="AH56" i="2"/>
  <c r="AI56" i="2" s="1"/>
  <c r="O618" i="2" l="1"/>
  <c r="X27" i="2"/>
  <c r="V28" i="2" s="1"/>
  <c r="AA28" i="2" s="1"/>
  <c r="AX59" i="2"/>
  <c r="AY59" i="2" s="1"/>
  <c r="P618" i="2" l="1"/>
  <c r="U28" i="2"/>
  <c r="W28" i="2" s="1"/>
  <c r="X28" i="2" s="1"/>
  <c r="Y27" i="2"/>
  <c r="AC27" i="2" s="1"/>
  <c r="AM54" i="2"/>
  <c r="AN54" i="2" s="1"/>
  <c r="AH57" i="2"/>
  <c r="AI57" i="2" s="1"/>
  <c r="AX60" i="2"/>
  <c r="AY60" i="2" s="1"/>
  <c r="O619" i="2" l="1"/>
  <c r="P619" i="2" s="1"/>
  <c r="U29" i="2"/>
  <c r="W29" i="2" s="1"/>
  <c r="V29" i="2"/>
  <c r="AA29" i="2" s="1"/>
  <c r="Y28" i="2"/>
  <c r="AC28" i="2" s="1"/>
  <c r="AM55" i="2"/>
  <c r="AN55" i="2" s="1"/>
  <c r="AX61" i="2"/>
  <c r="AY61" i="2" s="1"/>
  <c r="O620" i="2" l="1"/>
  <c r="AK4" i="2" s="1"/>
  <c r="X29" i="2"/>
  <c r="AH58" i="2"/>
  <c r="AI58" i="2" s="1"/>
  <c r="AX62" i="2"/>
  <c r="AY62" i="2" s="1"/>
  <c r="P620" i="2" l="1"/>
  <c r="V9" i="2" s="1"/>
  <c r="U30" i="2"/>
  <c r="W30" i="2" s="1"/>
  <c r="Y29" i="2"/>
  <c r="AC29" i="2" s="1"/>
  <c r="V30" i="2"/>
  <c r="AA30" i="2" s="1"/>
  <c r="AM56" i="2"/>
  <c r="AN56" i="2" s="1"/>
  <c r="AX63" i="2"/>
  <c r="AY63" i="2" s="1"/>
  <c r="X30" i="2" l="1"/>
  <c r="AM57" i="2"/>
  <c r="AN57" i="2" s="1"/>
  <c r="AH59" i="2"/>
  <c r="AI59" i="2" s="1"/>
  <c r="Y30" i="2" l="1"/>
  <c r="AC30" i="2" s="1"/>
  <c r="V31" i="2"/>
  <c r="AA31" i="2" s="1"/>
  <c r="U31" i="2"/>
  <c r="AM58" i="2"/>
  <c r="AN58" i="2" s="1"/>
  <c r="AX64" i="2"/>
  <c r="AY64" i="2" s="1"/>
  <c r="W31" i="2" l="1"/>
  <c r="X31" i="2" s="1"/>
  <c r="AM59" i="2"/>
  <c r="AN59" i="2" s="1"/>
  <c r="AH60" i="2"/>
  <c r="AX65" i="2"/>
  <c r="AY65" i="2" s="1"/>
  <c r="V32" i="2" l="1"/>
  <c r="AA32" i="2" s="1"/>
  <c r="U32" i="2"/>
  <c r="Y31" i="2"/>
  <c r="AC31" i="2" s="1"/>
  <c r="AI60" i="2"/>
  <c r="AM60" i="2"/>
  <c r="AN60" i="2" s="1"/>
  <c r="AX66" i="2"/>
  <c r="AY66" i="2" s="1"/>
  <c r="W32" i="2" l="1"/>
  <c r="X32" i="2" s="1"/>
  <c r="AM61" i="2"/>
  <c r="AN61" i="2" s="1"/>
  <c r="AH61" i="2"/>
  <c r="AX67" i="2"/>
  <c r="AY67" i="2" s="1"/>
  <c r="U33" i="2" l="1"/>
  <c r="W33" i="2" s="1"/>
  <c r="V33" i="2"/>
  <c r="AA33" i="2" s="1"/>
  <c r="Y32" i="2"/>
  <c r="AC32" i="2" s="1"/>
  <c r="AI61" i="2"/>
  <c r="AM62" i="2"/>
  <c r="AN62" i="2" s="1"/>
  <c r="AX68" i="2"/>
  <c r="AY68" i="2" s="1"/>
  <c r="X33" i="2" l="1"/>
  <c r="V34" i="2" s="1"/>
  <c r="AA34" i="2" s="1"/>
  <c r="AM63" i="2"/>
  <c r="AN63" i="2" s="1"/>
  <c r="AH62" i="2"/>
  <c r="Y33" i="2" l="1"/>
  <c r="AC33" i="2" s="1"/>
  <c r="U34" i="2"/>
  <c r="W34" i="2" s="1"/>
  <c r="X34" i="2" s="1"/>
  <c r="AI62" i="2"/>
  <c r="AM64" i="2"/>
  <c r="AN64" i="2" s="1"/>
  <c r="AX69" i="2"/>
  <c r="AY69" i="2" s="1"/>
  <c r="U35" i="2" l="1"/>
  <c r="W35" i="2" s="1"/>
  <c r="V35" i="2"/>
  <c r="AA35" i="2" s="1"/>
  <c r="Y34" i="2"/>
  <c r="AC34" i="2" s="1"/>
  <c r="AH63" i="2"/>
  <c r="AI63" i="2" s="1"/>
  <c r="AX70" i="2"/>
  <c r="AY70" i="2" s="1"/>
  <c r="X35" i="2" l="1"/>
  <c r="U36" i="2" s="1"/>
  <c r="AM65" i="2"/>
  <c r="AN65" i="2" s="1"/>
  <c r="V36" i="2" l="1"/>
  <c r="AA36" i="2" s="1"/>
  <c r="Y35" i="2"/>
  <c r="AC35" i="2" s="1"/>
  <c r="W36" i="2"/>
  <c r="AM66" i="2"/>
  <c r="AN66" i="2" s="1"/>
  <c r="AH64" i="2"/>
  <c r="AI64" i="2" s="1"/>
  <c r="AX71" i="2"/>
  <c r="AY71" i="2" s="1"/>
  <c r="X36" i="2" l="1"/>
  <c r="U37" i="2" s="1"/>
  <c r="V37" i="2" l="1"/>
  <c r="AA37" i="2" s="1"/>
  <c r="Y36" i="2"/>
  <c r="AC36" i="2" s="1"/>
  <c r="W37" i="2"/>
  <c r="AM67" i="2"/>
  <c r="AN67" i="2" s="1"/>
  <c r="AH65" i="2"/>
  <c r="AI65" i="2" s="1"/>
  <c r="AX72" i="2"/>
  <c r="AY72" i="2" s="1"/>
  <c r="X37" i="2" l="1"/>
  <c r="V38" i="2" s="1"/>
  <c r="AA38" i="2" s="1"/>
  <c r="AM68" i="2"/>
  <c r="AN68" i="2" s="1"/>
  <c r="Y37" i="2" l="1"/>
  <c r="AC37" i="2" s="1"/>
  <c r="U38" i="2"/>
  <c r="W38" i="2" s="1"/>
  <c r="X38" i="2" s="1"/>
  <c r="AM69" i="2"/>
  <c r="AN69" i="2" s="1"/>
  <c r="AH66" i="2"/>
  <c r="AI66" i="2" s="1"/>
  <c r="AX73" i="2"/>
  <c r="AY73" i="2" s="1"/>
  <c r="U39" i="2" l="1"/>
  <c r="Y38" i="2"/>
  <c r="AC38" i="2" s="1"/>
  <c r="V39" i="2"/>
  <c r="AA39" i="2" s="1"/>
  <c r="AM70" i="2"/>
  <c r="AN70" i="2" s="1"/>
  <c r="W39" i="2" l="1"/>
  <c r="X39" i="2" s="1"/>
  <c r="AM71" i="2"/>
  <c r="AN71" i="2" s="1"/>
  <c r="AH67" i="2"/>
  <c r="AI67" i="2" s="1"/>
  <c r="AX74" i="2"/>
  <c r="AY74" i="2" s="1"/>
  <c r="Y39" i="2" l="1"/>
  <c r="AC39" i="2" s="1"/>
  <c r="V40" i="2"/>
  <c r="AA40" i="2" s="1"/>
  <c r="U40" i="2"/>
  <c r="AM72" i="2"/>
  <c r="AN72" i="2" s="1"/>
  <c r="AH68" i="2"/>
  <c r="AI68" i="2" s="1"/>
  <c r="AX75" i="2"/>
  <c r="AY75" i="2" s="1"/>
  <c r="W40" i="2" l="1"/>
  <c r="X40" i="2" s="1"/>
  <c r="AH69" i="2"/>
  <c r="AI69" i="2" s="1"/>
  <c r="AX76" i="2"/>
  <c r="AY76" i="2" s="1"/>
  <c r="V41" i="2" l="1"/>
  <c r="AA41" i="2" s="1"/>
  <c r="Y40" i="2"/>
  <c r="AC40" i="2" s="1"/>
  <c r="U41" i="2"/>
  <c r="W41" i="2" s="1"/>
  <c r="AM73" i="2"/>
  <c r="AN73" i="2" s="1"/>
  <c r="X41" i="2" l="1"/>
  <c r="V42" i="2" s="1"/>
  <c r="AA42" i="2" s="1"/>
  <c r="AX77" i="2"/>
  <c r="AY77" i="2" s="1"/>
  <c r="U42" i="2" l="1"/>
  <c r="W42" i="2" s="1"/>
  <c r="X42" i="2" s="1"/>
  <c r="Y41" i="2"/>
  <c r="AC41" i="2" s="1"/>
  <c r="AM74" i="2"/>
  <c r="AN74" i="2" s="1"/>
  <c r="AH70" i="2"/>
  <c r="AI70" i="2" s="1"/>
  <c r="V43" i="2" l="1"/>
  <c r="AA43" i="2" s="1"/>
  <c r="U43" i="2"/>
  <c r="W43" i="2" s="1"/>
  <c r="Y42" i="2"/>
  <c r="AC42" i="2" s="1"/>
  <c r="AM75" i="2"/>
  <c r="AN75" i="2" s="1"/>
  <c r="AX78" i="2"/>
  <c r="AY78" i="2" s="1"/>
  <c r="X43" i="2" l="1"/>
  <c r="AH71" i="2"/>
  <c r="AI71" i="2" s="1"/>
  <c r="AX79" i="2"/>
  <c r="AY79" i="2" s="1"/>
  <c r="Y43" i="2" l="1"/>
  <c r="AC43" i="2" s="1"/>
  <c r="V44" i="2"/>
  <c r="AA44" i="2" s="1"/>
  <c r="U44" i="2"/>
  <c r="W44" i="2" s="1"/>
  <c r="AM76" i="2"/>
  <c r="AN76" i="2" s="1"/>
  <c r="X44" i="2" l="1"/>
  <c r="U45" i="2" s="1"/>
  <c r="AM77" i="2"/>
  <c r="AN77" i="2" s="1"/>
  <c r="AH72" i="2"/>
  <c r="AI72" i="2" s="1"/>
  <c r="AX80" i="2"/>
  <c r="AY80" i="2" s="1"/>
  <c r="V45" i="2" l="1"/>
  <c r="AA45" i="2" s="1"/>
  <c r="Y44" i="2"/>
  <c r="AC44" i="2" s="1"/>
  <c r="W45" i="2"/>
  <c r="AM78" i="2"/>
  <c r="AN78" i="2" s="1"/>
  <c r="X45" i="2" l="1"/>
  <c r="U46" i="2" s="1"/>
  <c r="AH73" i="2"/>
  <c r="AI73" i="2" s="1"/>
  <c r="AX81" i="2"/>
  <c r="AY81" i="2" s="1"/>
  <c r="V46" i="2" l="1"/>
  <c r="AA46" i="2" s="1"/>
  <c r="Y45" i="2"/>
  <c r="AC45" i="2" s="1"/>
  <c r="W46" i="2"/>
  <c r="AM79" i="2"/>
  <c r="AN79" i="2" s="1"/>
  <c r="AH74" i="2"/>
  <c r="AI74" i="2" s="1"/>
  <c r="AX82" i="2"/>
  <c r="AY82" i="2" s="1"/>
  <c r="X46" i="2" l="1"/>
  <c r="Y46" i="2" s="1"/>
  <c r="AC46" i="2" s="1"/>
  <c r="AM80" i="2"/>
  <c r="AN80" i="2" s="1"/>
  <c r="V47" i="2" l="1"/>
  <c r="AA47" i="2" s="1"/>
  <c r="U47" i="2"/>
  <c r="W47" i="2" s="1"/>
  <c r="AM81" i="2"/>
  <c r="AN81" i="2" s="1"/>
  <c r="AH75" i="2"/>
  <c r="AI75" i="2" s="1"/>
  <c r="AX83" i="2"/>
  <c r="AY83" i="2" s="1"/>
  <c r="X47" i="2" l="1"/>
  <c r="Y47" i="2" s="1"/>
  <c r="AC47" i="2" s="1"/>
  <c r="AM82" i="2"/>
  <c r="AN82" i="2" s="1"/>
  <c r="AX84" i="2"/>
  <c r="AY84" i="2" s="1"/>
  <c r="U48" i="2" l="1"/>
  <c r="W48" i="2" s="1"/>
  <c r="V48" i="2"/>
  <c r="AA48" i="2" s="1"/>
  <c r="AM83" i="2"/>
  <c r="AN83" i="2" s="1"/>
  <c r="AH76" i="2"/>
  <c r="X48" i="2" l="1"/>
  <c r="V49" i="2" s="1"/>
  <c r="AA49" i="2" s="1"/>
  <c r="AH77" i="2"/>
  <c r="AI76" i="2"/>
  <c r="AX85" i="2"/>
  <c r="AY85" i="2" s="1"/>
  <c r="U49" i="2" l="1"/>
  <c r="W49" i="2" s="1"/>
  <c r="X49" i="2" s="1"/>
  <c r="Y49" i="2" s="1"/>
  <c r="AC49" i="2" s="1"/>
  <c r="Y48" i="2"/>
  <c r="AC48" i="2" s="1"/>
  <c r="M38" i="4"/>
  <c r="AM84" i="2"/>
  <c r="AN84" i="2" s="1"/>
  <c r="V50" i="2" l="1"/>
  <c r="AA50" i="2" s="1"/>
  <c r="U50" i="2"/>
  <c r="W50" i="2" s="1"/>
  <c r="AX86" i="2"/>
  <c r="AY86" i="2" s="1"/>
  <c r="X50" i="2" l="1"/>
  <c r="U51" i="2" s="1"/>
  <c r="W51" i="2" s="1"/>
  <c r="AM85" i="2"/>
  <c r="AN85" i="2" s="1"/>
  <c r="V51" i="2" l="1"/>
  <c r="AA51" i="2" s="1"/>
  <c r="Y50" i="2"/>
  <c r="AC50" i="2" s="1"/>
  <c r="AX87" i="2"/>
  <c r="AY87" i="2" s="1"/>
  <c r="X51" i="2" l="1"/>
  <c r="U52" i="2" s="1"/>
  <c r="W52" i="2" s="1"/>
  <c r="AM86" i="2"/>
  <c r="AN86" i="2" s="1"/>
  <c r="AX88" i="2"/>
  <c r="AY88" i="2" s="1"/>
  <c r="V52" i="2" l="1"/>
  <c r="AA52" i="2" s="1"/>
  <c r="Y51" i="2"/>
  <c r="AC51" i="2" s="1"/>
  <c r="X52" i="2" l="1"/>
  <c r="Y52" i="2" s="1"/>
  <c r="AC52" i="2" s="1"/>
  <c r="AM87" i="2"/>
  <c r="AN87" i="2" s="1"/>
  <c r="AX89" i="2"/>
  <c r="AY89" i="2" s="1"/>
  <c r="V53" i="2" l="1"/>
  <c r="AA53" i="2" s="1"/>
  <c r="U53" i="2"/>
  <c r="W53" i="2" s="1"/>
  <c r="AX90" i="2"/>
  <c r="AY90" i="2" s="1"/>
  <c r="X53" i="2" l="1"/>
  <c r="U54" i="2" s="1"/>
  <c r="W54" i="2" s="1"/>
  <c r="AM88" i="2"/>
  <c r="AN88" i="2" s="1"/>
  <c r="AX91" i="2"/>
  <c r="AY91" i="2" s="1"/>
  <c r="V54" i="2" l="1"/>
  <c r="AA54" i="2" s="1"/>
  <c r="Y53" i="2"/>
  <c r="AC53" i="2" s="1"/>
  <c r="AX92" i="2"/>
  <c r="AY92" i="2" s="1"/>
  <c r="X54" i="2" l="1"/>
  <c r="U55" i="2" s="1"/>
  <c r="W55" i="2" s="1"/>
  <c r="AM89" i="2"/>
  <c r="AN89" i="2" s="1"/>
  <c r="AX93" i="2"/>
  <c r="AY93" i="2" s="1"/>
  <c r="V55" i="2" l="1"/>
  <c r="AA55" i="2" s="1"/>
  <c r="Y54" i="2"/>
  <c r="AC54" i="2" s="1"/>
  <c r="X55" i="2" l="1"/>
  <c r="U56" i="2" s="1"/>
  <c r="W56" i="2" s="1"/>
  <c r="AM90" i="2"/>
  <c r="AN90" i="2" s="1"/>
  <c r="AX94" i="2"/>
  <c r="AY94" i="2" s="1"/>
  <c r="V56" i="2" l="1"/>
  <c r="AA56" i="2" s="1"/>
  <c r="Y55" i="2"/>
  <c r="AC55" i="2" s="1"/>
  <c r="AX95" i="2"/>
  <c r="AY95" i="2" s="1"/>
  <c r="X56" i="2" l="1"/>
  <c r="Y56" i="2" s="1"/>
  <c r="AC56" i="2" s="1"/>
  <c r="AM91" i="2"/>
  <c r="AN91" i="2" s="1"/>
  <c r="AX96" i="2"/>
  <c r="AY96" i="2" s="1"/>
  <c r="U57" i="2" l="1"/>
  <c r="W57" i="2" s="1"/>
  <c r="V57" i="2"/>
  <c r="AA57" i="2" s="1"/>
  <c r="AM92" i="2"/>
  <c r="AN92" i="2" s="1"/>
  <c r="AX97" i="2"/>
  <c r="AY97" i="2" s="1"/>
  <c r="X57" i="2" l="1"/>
  <c r="Y57" i="2" s="1"/>
  <c r="AC57" i="2" s="1"/>
  <c r="AM93" i="2"/>
  <c r="AN93" i="2" s="1"/>
  <c r="V58" i="2" l="1"/>
  <c r="AA58" i="2" s="1"/>
  <c r="U58" i="2"/>
  <c r="W58" i="2" s="1"/>
  <c r="AX98" i="2"/>
  <c r="AY98" i="2" s="1"/>
  <c r="X58" i="2" l="1"/>
  <c r="AM94" i="2"/>
  <c r="AN94" i="2" s="1"/>
  <c r="AX99" i="2"/>
  <c r="AY99" i="2" s="1"/>
  <c r="U59" i="2" l="1"/>
  <c r="W59" i="2" s="1"/>
  <c r="Y58" i="2"/>
  <c r="AC58" i="2" s="1"/>
  <c r="V59" i="2"/>
  <c r="AA59" i="2" s="1"/>
  <c r="X59" i="2" l="1"/>
  <c r="AM95" i="2"/>
  <c r="AN95" i="2" s="1"/>
  <c r="AX100" i="2"/>
  <c r="AY100" i="2" s="1"/>
  <c r="U60" i="2" l="1"/>
  <c r="V60" i="2"/>
  <c r="AA60" i="2" s="1"/>
  <c r="Y59" i="2"/>
  <c r="AC59" i="2" s="1"/>
  <c r="AX101" i="2"/>
  <c r="AY101" i="2" s="1"/>
  <c r="W60" i="2" l="1"/>
  <c r="X60" i="2" s="1"/>
  <c r="AM96" i="2"/>
  <c r="AN96" i="2" s="1"/>
  <c r="U61" i="2" l="1"/>
  <c r="W61" i="2" s="1"/>
  <c r="V61" i="2"/>
  <c r="AA61" i="2" s="1"/>
  <c r="Y60" i="2"/>
  <c r="AC60" i="2" s="1"/>
  <c r="AM97" i="2"/>
  <c r="AN97" i="2" s="1"/>
  <c r="AX102" i="2"/>
  <c r="AY102" i="2" s="1"/>
  <c r="X61" i="2" l="1"/>
  <c r="AX103" i="2"/>
  <c r="AY103" i="2" s="1"/>
  <c r="U62" i="2" l="1"/>
  <c r="W62" i="2" s="1"/>
  <c r="Y61" i="2"/>
  <c r="AC61" i="2" s="1"/>
  <c r="V62" i="2"/>
  <c r="AA62" i="2" s="1"/>
  <c r="AM98" i="2"/>
  <c r="AN98" i="2" s="1"/>
  <c r="X62" i="2" l="1"/>
  <c r="AM99" i="2"/>
  <c r="AN99" i="2" s="1"/>
  <c r="AX104" i="2"/>
  <c r="AY104" i="2" s="1"/>
  <c r="U63" i="2" l="1"/>
  <c r="V63" i="2"/>
  <c r="AA63" i="2" s="1"/>
  <c r="Y62" i="2"/>
  <c r="AC62" i="2" s="1"/>
  <c r="W63" i="2" l="1"/>
  <c r="X63" i="2" s="1"/>
  <c r="AM100" i="2"/>
  <c r="AN100" i="2" s="1"/>
  <c r="AX105" i="2"/>
  <c r="AY105" i="2" s="1"/>
  <c r="Y63" i="2" l="1"/>
  <c r="AC63" i="2" s="1"/>
  <c r="V64" i="2"/>
  <c r="AA64" i="2" s="1"/>
  <c r="U64" i="2"/>
  <c r="W64" i="2" s="1"/>
  <c r="AM101" i="2"/>
  <c r="AN101" i="2" s="1"/>
  <c r="X64" i="2" l="1"/>
  <c r="U65" i="2" s="1"/>
  <c r="AM102" i="2"/>
  <c r="AN102" i="2" s="1"/>
  <c r="AX106" i="2"/>
  <c r="AY106" i="2" s="1"/>
  <c r="V65" i="2" l="1"/>
  <c r="AA65" i="2" s="1"/>
  <c r="Y64" i="2"/>
  <c r="AC64" i="2" s="1"/>
  <c r="W65" i="2"/>
  <c r="AM103" i="2"/>
  <c r="AN103" i="2" s="1"/>
  <c r="X65" i="2" l="1"/>
  <c r="U66" i="2" s="1"/>
  <c r="W66" i="2" s="1"/>
  <c r="AM104" i="2"/>
  <c r="AN104" i="2" s="1"/>
  <c r="AX107" i="2"/>
  <c r="AY107" i="2" s="1"/>
  <c r="Y65" i="2" l="1"/>
  <c r="AC65" i="2" s="1"/>
  <c r="V66" i="2"/>
  <c r="AA66" i="2" s="1"/>
  <c r="X66" i="2" l="1"/>
  <c r="V67" i="2" s="1"/>
  <c r="AA67" i="2" s="1"/>
  <c r="AM105" i="2"/>
  <c r="AN105" i="2" s="1"/>
  <c r="AX108" i="2"/>
  <c r="AY108" i="2" s="1"/>
  <c r="Y66" i="2" l="1"/>
  <c r="AC66" i="2" s="1"/>
  <c r="U67" i="2"/>
  <c r="W67" i="2" s="1"/>
  <c r="X67" i="2" s="1"/>
  <c r="AM106" i="2"/>
  <c r="AN106" i="2" s="1"/>
  <c r="U68" i="2" l="1"/>
  <c r="W68" i="2" s="1"/>
  <c r="Y67" i="2"/>
  <c r="AC67" i="2" s="1"/>
  <c r="V68" i="2"/>
  <c r="AA68" i="2" s="1"/>
  <c r="AM107" i="2"/>
  <c r="AN107" i="2" s="1"/>
  <c r="AX109" i="2"/>
  <c r="AY109" i="2" s="1"/>
  <c r="X68" i="2" l="1"/>
  <c r="AM108" i="2"/>
  <c r="AN108" i="2" s="1"/>
  <c r="AX110" i="2"/>
  <c r="AY110" i="2" s="1"/>
  <c r="U69" i="2" l="1"/>
  <c r="Y68" i="2"/>
  <c r="AC68" i="2" s="1"/>
  <c r="V69" i="2"/>
  <c r="AA69" i="2" s="1"/>
  <c r="AM109" i="2"/>
  <c r="AN109" i="2" s="1"/>
  <c r="W69" i="2" l="1"/>
  <c r="X69" i="2" s="1"/>
  <c r="AM110" i="2"/>
  <c r="AN110" i="2" s="1"/>
  <c r="AX111" i="2"/>
  <c r="AY111" i="2" s="1"/>
  <c r="V70" i="2" l="1"/>
  <c r="AA70" i="2" s="1"/>
  <c r="Y69" i="2"/>
  <c r="AC69" i="2" s="1"/>
  <c r="U70" i="2"/>
  <c r="W70" i="2" s="1"/>
  <c r="AM111" i="2"/>
  <c r="AN111" i="2" s="1"/>
  <c r="X70" i="2" l="1"/>
  <c r="AM112" i="2"/>
  <c r="AN112" i="2" s="1"/>
  <c r="AX112" i="2"/>
  <c r="AY112" i="2" s="1"/>
  <c r="U71" i="2" l="1"/>
  <c r="Y70" i="2"/>
  <c r="AC70" i="2" s="1"/>
  <c r="V71" i="2"/>
  <c r="AA71" i="2" s="1"/>
  <c r="AM113" i="2"/>
  <c r="AN113" i="2" s="1"/>
  <c r="AX113" i="2"/>
  <c r="AY113" i="2" s="1"/>
  <c r="W71" i="2" l="1"/>
  <c r="X71" i="2" s="1"/>
  <c r="AM114" i="2"/>
  <c r="AN114" i="2" s="1"/>
  <c r="AX114" i="2"/>
  <c r="AY114" i="2" s="1"/>
  <c r="U72" i="2" l="1"/>
  <c r="V72" i="2"/>
  <c r="AA72" i="2" s="1"/>
  <c r="Y71" i="2"/>
  <c r="AC71" i="2" s="1"/>
  <c r="AX115" i="2"/>
  <c r="AY115" i="2" s="1"/>
  <c r="W72" i="2" l="1"/>
  <c r="X72" i="2" s="1"/>
  <c r="AM115" i="2"/>
  <c r="AN115" i="2" s="1"/>
  <c r="Y72" i="2" l="1"/>
  <c r="AC72" i="2" s="1"/>
  <c r="U73" i="2"/>
  <c r="V73" i="2"/>
  <c r="AA73" i="2" s="1"/>
  <c r="AX116" i="2"/>
  <c r="AY116" i="2" s="1"/>
  <c r="W73" i="2" l="1"/>
  <c r="X73" i="2" s="1"/>
  <c r="AM116" i="2"/>
  <c r="AN116" i="2" s="1"/>
  <c r="AX117" i="2"/>
  <c r="AY117" i="2" s="1"/>
  <c r="Y73" i="2" l="1"/>
  <c r="AC73" i="2" s="1"/>
  <c r="U74" i="2"/>
  <c r="V74" i="2"/>
  <c r="AA74" i="2" s="1"/>
  <c r="AM117" i="2"/>
  <c r="AN117" i="2" s="1"/>
  <c r="AX118" i="2"/>
  <c r="AY118" i="2" s="1"/>
  <c r="W74" i="2" l="1"/>
  <c r="X74" i="2" s="1"/>
  <c r="AM118" i="2"/>
  <c r="AN118" i="2" s="1"/>
  <c r="V75" i="2" l="1"/>
  <c r="AA75" i="2" s="1"/>
  <c r="Y74" i="2"/>
  <c r="AC74" i="2" s="1"/>
  <c r="U75" i="2"/>
  <c r="W75" i="2" s="1"/>
  <c r="AM119" i="2"/>
  <c r="AN119" i="2" s="1"/>
  <c r="AX119" i="2"/>
  <c r="AY119" i="2" s="1"/>
  <c r="X75" i="2" l="1"/>
  <c r="V76" i="2" s="1"/>
  <c r="AA76" i="2" s="1"/>
  <c r="AM120" i="2"/>
  <c r="AN120" i="2" s="1"/>
  <c r="Y75" i="2" l="1"/>
  <c r="AC75" i="2" s="1"/>
  <c r="U76" i="2"/>
  <c r="W76" i="2" s="1"/>
  <c r="AX120" i="2"/>
  <c r="AY120" i="2" s="1"/>
  <c r="X76" i="2" l="1"/>
  <c r="V77" i="2" s="1"/>
  <c r="AA77" i="2" s="1"/>
  <c r="AM121" i="2"/>
  <c r="AN121" i="2" s="1"/>
  <c r="U77" i="2" l="1"/>
  <c r="W77" i="2" s="1"/>
  <c r="X77" i="2" s="1"/>
  <c r="Y76" i="2"/>
  <c r="AC76" i="2" s="1"/>
  <c r="AX121" i="2"/>
  <c r="AY121" i="2" s="1"/>
  <c r="Y77" i="2" l="1"/>
  <c r="AC77" i="2" s="1"/>
  <c r="V78" i="2"/>
  <c r="AA78" i="2" s="1"/>
  <c r="U78" i="2"/>
  <c r="W78" i="2" s="1"/>
  <c r="AM122" i="2"/>
  <c r="AN122" i="2" s="1"/>
  <c r="X78" i="2" l="1"/>
  <c r="Y78" i="2" s="1"/>
  <c r="AC78" i="2" s="1"/>
  <c r="AM123" i="2"/>
  <c r="AN123" i="2" s="1"/>
  <c r="AX122" i="2"/>
  <c r="AY122" i="2" s="1"/>
  <c r="U79" i="2" l="1"/>
  <c r="W79" i="2" s="1"/>
  <c r="V79" i="2"/>
  <c r="AA79" i="2" s="1"/>
  <c r="AM124" i="2"/>
  <c r="AN124" i="2" s="1"/>
  <c r="X79" i="2" l="1"/>
  <c r="U80" i="2" s="1"/>
  <c r="W80" i="2" s="1"/>
  <c r="AM125" i="2"/>
  <c r="AN125" i="2" s="1"/>
  <c r="AX123" i="2"/>
  <c r="AY123" i="2" s="1"/>
  <c r="V80" i="2" l="1"/>
  <c r="AA80" i="2" s="1"/>
  <c r="Y79" i="2"/>
  <c r="AC79" i="2" s="1"/>
  <c r="X80" i="2" l="1"/>
  <c r="U81" i="2" s="1"/>
  <c r="W81" i="2" s="1"/>
  <c r="AM126" i="2"/>
  <c r="AN126" i="2" s="1"/>
  <c r="AX124" i="2"/>
  <c r="AY124" i="2" s="1"/>
  <c r="V81" i="2" l="1"/>
  <c r="AA81" i="2" s="1"/>
  <c r="Y80" i="2"/>
  <c r="AC80" i="2" s="1"/>
  <c r="X81" i="2" l="1"/>
  <c r="V82" i="2" s="1"/>
  <c r="AA82" i="2" s="1"/>
  <c r="AM127" i="2"/>
  <c r="AN127" i="2" s="1"/>
  <c r="AX125" i="2"/>
  <c r="AY125" i="2" s="1"/>
  <c r="U82" i="2" l="1"/>
  <c r="W82" i="2" s="1"/>
  <c r="X82" i="2" s="1"/>
  <c r="Y81" i="2"/>
  <c r="AC81" i="2" s="1"/>
  <c r="AM128" i="2"/>
  <c r="AN128" i="2" s="1"/>
  <c r="Y82" i="2" l="1"/>
  <c r="AC82" i="2" s="1"/>
  <c r="U83" i="2"/>
  <c r="W83" i="2" s="1"/>
  <c r="V83" i="2"/>
  <c r="AA83" i="2" s="1"/>
  <c r="AM129" i="2"/>
  <c r="AN129" i="2" s="1"/>
  <c r="AX126" i="2"/>
  <c r="AY126" i="2" s="1"/>
  <c r="X83" i="2" l="1"/>
  <c r="Y83" i="2" s="1"/>
  <c r="AC83" i="2" s="1"/>
  <c r="U84" i="2" l="1"/>
  <c r="W84" i="2" s="1"/>
  <c r="V84" i="2"/>
  <c r="AA84" i="2" s="1"/>
  <c r="AM130" i="2"/>
  <c r="AN130" i="2" s="1"/>
  <c r="AX127" i="2"/>
  <c r="AY127" i="2" s="1"/>
  <c r="X84" i="2" l="1"/>
  <c r="U85" i="2" s="1"/>
  <c r="W85" i="2" s="1"/>
  <c r="V85" i="2" l="1"/>
  <c r="AA85" i="2" s="1"/>
  <c r="Y84" i="2"/>
  <c r="AC84" i="2" s="1"/>
  <c r="AM131" i="2"/>
  <c r="AN131" i="2" s="1"/>
  <c r="AX128" i="2"/>
  <c r="AY128" i="2" s="1"/>
  <c r="X85" i="2" l="1"/>
  <c r="V86" i="2" s="1"/>
  <c r="AA86" i="2" s="1"/>
  <c r="AM132" i="2"/>
  <c r="AN132" i="2" s="1"/>
  <c r="AX129" i="2"/>
  <c r="AY129" i="2" s="1"/>
  <c r="U86" i="2" l="1"/>
  <c r="W86" i="2" s="1"/>
  <c r="X86" i="2" s="1"/>
  <c r="Y85" i="2"/>
  <c r="AC85" i="2" s="1"/>
  <c r="AX130" i="2"/>
  <c r="AY130" i="2" s="1"/>
  <c r="V87" i="2" l="1"/>
  <c r="AA87" i="2" s="1"/>
  <c r="Y86" i="2"/>
  <c r="AC86" i="2" s="1"/>
  <c r="U87" i="2"/>
  <c r="W87" i="2" s="1"/>
  <c r="AM133" i="2"/>
  <c r="AN133" i="2" s="1"/>
  <c r="AX131" i="2"/>
  <c r="AY131" i="2" s="1"/>
  <c r="X87" i="2" l="1"/>
  <c r="Y87" i="2" s="1"/>
  <c r="AC87" i="2" s="1"/>
  <c r="V88" i="2" l="1"/>
  <c r="AA88" i="2" s="1"/>
  <c r="U88" i="2"/>
  <c r="W88" i="2" s="1"/>
  <c r="AM134" i="2"/>
  <c r="AN134" i="2" s="1"/>
  <c r="AX132" i="2"/>
  <c r="AY132" i="2" s="1"/>
  <c r="X88" i="2" l="1"/>
  <c r="Y88" i="2" s="1"/>
  <c r="AC88" i="2" s="1"/>
  <c r="V89" i="2" l="1"/>
  <c r="AA89" i="2" s="1"/>
  <c r="U89" i="2"/>
  <c r="W89" i="2" s="1"/>
  <c r="AM135" i="2"/>
  <c r="AN135" i="2" s="1"/>
  <c r="AX133" i="2"/>
  <c r="AY133" i="2" s="1"/>
  <c r="X89" i="2" l="1"/>
  <c r="V90" i="2" s="1"/>
  <c r="AA90" i="2" s="1"/>
  <c r="AX134" i="2"/>
  <c r="AY134" i="2" s="1"/>
  <c r="U90" i="2" l="1"/>
  <c r="W90" i="2" s="1"/>
  <c r="X90" i="2" s="1"/>
  <c r="Y90" i="2" s="1"/>
  <c r="AC90" i="2" s="1"/>
  <c r="Y89" i="2"/>
  <c r="AC89" i="2" s="1"/>
  <c r="AM136" i="2"/>
  <c r="AM137" i="2" s="1"/>
  <c r="M40" i="4" s="1"/>
  <c r="AX135" i="2"/>
  <c r="AY135" i="2" s="1"/>
  <c r="V91" i="2" l="1"/>
  <c r="AA91" i="2" s="1"/>
  <c r="U91" i="2"/>
  <c r="W91" i="2" s="1"/>
  <c r="AN136" i="2"/>
  <c r="X91" i="2" l="1"/>
  <c r="U92" i="2" s="1"/>
  <c r="W92" i="2" s="1"/>
  <c r="AX136" i="2"/>
  <c r="AY136" i="2" s="1"/>
  <c r="Y91" i="2" l="1"/>
  <c r="AC91" i="2" s="1"/>
  <c r="V92" i="2"/>
  <c r="AA92" i="2" s="1"/>
  <c r="X92" i="2" l="1"/>
  <c r="Y92" i="2" s="1"/>
  <c r="AC92" i="2" s="1"/>
  <c r="AX137" i="2"/>
  <c r="AY137" i="2" s="1"/>
  <c r="V93" i="2" l="1"/>
  <c r="AA93" i="2" s="1"/>
  <c r="U93" i="2"/>
  <c r="W93" i="2" s="1"/>
  <c r="X93" i="2" l="1"/>
  <c r="U94" i="2" s="1"/>
  <c r="AX138" i="2"/>
  <c r="AY138" i="2" s="1"/>
  <c r="W94" i="2" l="1"/>
  <c r="V94" i="2"/>
  <c r="AA94" i="2" s="1"/>
  <c r="Y93" i="2"/>
  <c r="AC93" i="2" s="1"/>
  <c r="AX139" i="2"/>
  <c r="AY139" i="2" s="1"/>
  <c r="X94" i="2" l="1"/>
  <c r="V95" i="2" s="1"/>
  <c r="AA95" i="2" s="1"/>
  <c r="AX140" i="2"/>
  <c r="AY140" i="2" s="1"/>
  <c r="U95" i="2" l="1"/>
  <c r="W95" i="2" s="1"/>
  <c r="X95" i="2" s="1"/>
  <c r="Y95" i="2" s="1"/>
  <c r="AC95" i="2" s="1"/>
  <c r="Y94" i="2"/>
  <c r="AC94" i="2" s="1"/>
  <c r="AX141" i="2"/>
  <c r="AY141" i="2" s="1"/>
  <c r="U96" i="2" l="1"/>
  <c r="W96" i="2" s="1"/>
  <c r="V96" i="2"/>
  <c r="AA96" i="2" s="1"/>
  <c r="X96" i="2" l="1"/>
  <c r="V97" i="2" s="1"/>
  <c r="AA97" i="2" s="1"/>
  <c r="AX142" i="2"/>
  <c r="AY142" i="2" s="1"/>
  <c r="U97" i="2" l="1"/>
  <c r="W97" i="2" s="1"/>
  <c r="Y96" i="2"/>
  <c r="AC96" i="2" s="1"/>
  <c r="AX143" i="2"/>
  <c r="AY143" i="2" s="1"/>
  <c r="X97" i="2" l="1"/>
  <c r="V98" i="2" s="1"/>
  <c r="AA98" i="2" s="1"/>
  <c r="U98" i="2" l="1"/>
  <c r="W98" i="2" s="1"/>
  <c r="Y97" i="2"/>
  <c r="AC97" i="2" s="1"/>
  <c r="AX144" i="2"/>
  <c r="AY144" i="2" s="1"/>
  <c r="X98" i="2" l="1"/>
  <c r="Y98" i="2" s="1"/>
  <c r="AC98" i="2" s="1"/>
  <c r="V99" i="2" l="1"/>
  <c r="AA99" i="2" s="1"/>
  <c r="U99" i="2"/>
  <c r="W99" i="2" s="1"/>
  <c r="AX145" i="2"/>
  <c r="AY145" i="2" s="1"/>
  <c r="X99" i="2" l="1"/>
  <c r="Y99" i="2" s="1"/>
  <c r="AC99" i="2" s="1"/>
  <c r="V100" i="2" l="1"/>
  <c r="AA100" i="2" s="1"/>
  <c r="U100" i="2"/>
  <c r="W100" i="2" s="1"/>
  <c r="AX146" i="2"/>
  <c r="AY146" i="2" s="1"/>
  <c r="X100" i="2" l="1"/>
  <c r="U101" i="2" s="1"/>
  <c r="AX147" i="2"/>
  <c r="AY147" i="2" s="1"/>
  <c r="V101" i="2" l="1"/>
  <c r="AA101" i="2" s="1"/>
  <c r="Y100" i="2"/>
  <c r="AC100" i="2" s="1"/>
  <c r="W101" i="2"/>
  <c r="AX148" i="2"/>
  <c r="AY148" i="2" s="1"/>
  <c r="X101" i="2" l="1"/>
  <c r="Y101" i="2" s="1"/>
  <c r="AC101" i="2" s="1"/>
  <c r="V102" i="2" l="1"/>
  <c r="AA102" i="2" s="1"/>
  <c r="U102" i="2"/>
  <c r="W102" i="2" s="1"/>
  <c r="AX149" i="2"/>
  <c r="AY149" i="2" s="1"/>
  <c r="X102" i="2" l="1"/>
  <c r="Y102" i="2" s="1"/>
  <c r="AC102" i="2" s="1"/>
  <c r="AX150" i="2"/>
  <c r="AY150" i="2" s="1"/>
  <c r="U103" i="2" l="1"/>
  <c r="W103" i="2" s="1"/>
  <c r="V103" i="2"/>
  <c r="AA103" i="2" s="1"/>
  <c r="X103" i="2" l="1"/>
  <c r="U104" i="2" s="1"/>
  <c r="W104" i="2" s="1"/>
  <c r="AX151" i="2"/>
  <c r="AY151" i="2" s="1"/>
  <c r="Y103" i="2" l="1"/>
  <c r="AC103" i="2" s="1"/>
  <c r="V104" i="2"/>
  <c r="AA104" i="2" s="1"/>
  <c r="X104" i="2" l="1"/>
  <c r="U105" i="2" s="1"/>
  <c r="AX152" i="2"/>
  <c r="AY152" i="2" s="1"/>
  <c r="W105" i="2" l="1"/>
  <c r="V105" i="2"/>
  <c r="AA105" i="2" s="1"/>
  <c r="Y104" i="2"/>
  <c r="AC104" i="2" s="1"/>
  <c r="X105" i="2" l="1"/>
  <c r="U106" i="2" s="1"/>
  <c r="AX153" i="2"/>
  <c r="AY153" i="2" s="1"/>
  <c r="W106" i="2" l="1"/>
  <c r="Y105" i="2"/>
  <c r="AC105" i="2" s="1"/>
  <c r="V106" i="2"/>
  <c r="AA106" i="2" s="1"/>
  <c r="AX154" i="2"/>
  <c r="AY154" i="2" s="1"/>
  <c r="X106" i="2" l="1"/>
  <c r="U107" i="2" s="1"/>
  <c r="AX155" i="2"/>
  <c r="AY155" i="2" s="1"/>
  <c r="W107" i="2" l="1"/>
  <c r="V107" i="2"/>
  <c r="AA107" i="2" s="1"/>
  <c r="Y106" i="2"/>
  <c r="AC106" i="2" s="1"/>
  <c r="AX156" i="2"/>
  <c r="AY156" i="2" s="1"/>
  <c r="X107" i="2" l="1"/>
  <c r="U108" i="2" s="1"/>
  <c r="W108" i="2" s="1"/>
  <c r="AX157" i="2"/>
  <c r="AY157" i="2" s="1"/>
  <c r="V108" i="2" l="1"/>
  <c r="AA108" i="2" s="1"/>
  <c r="Y107" i="2"/>
  <c r="AC107" i="2" s="1"/>
  <c r="AX158" i="2"/>
  <c r="AY158" i="2" s="1"/>
  <c r="X108" i="2" l="1"/>
  <c r="U109" i="2" s="1"/>
  <c r="V109" i="2" l="1"/>
  <c r="AA109" i="2" s="1"/>
  <c r="W109" i="2"/>
  <c r="Y108" i="2"/>
  <c r="AC108" i="2" s="1"/>
  <c r="AX159" i="2"/>
  <c r="AY159" i="2" s="1"/>
  <c r="X109" i="2" l="1"/>
  <c r="V110" i="2" s="1"/>
  <c r="AA110" i="2" s="1"/>
  <c r="U110" i="2" l="1"/>
  <c r="W110" i="2" s="1"/>
  <c r="X110" i="2" s="1"/>
  <c r="Y109" i="2"/>
  <c r="AC109" i="2" s="1"/>
  <c r="AX160" i="2"/>
  <c r="AY160" i="2" s="1"/>
  <c r="U111" i="2" l="1"/>
  <c r="W111" i="2" s="1"/>
  <c r="Y110" i="2"/>
  <c r="AC110" i="2" s="1"/>
  <c r="V111" i="2"/>
  <c r="AA111" i="2" s="1"/>
  <c r="X111" i="2" l="1"/>
  <c r="V112" i="2" s="1"/>
  <c r="AA112" i="2" s="1"/>
  <c r="AX161" i="2"/>
  <c r="AY161" i="2" s="1"/>
  <c r="Y111" i="2" l="1"/>
  <c r="AC111" i="2" s="1"/>
  <c r="U112" i="2"/>
  <c r="W112" i="2" s="1"/>
  <c r="X112" i="2" s="1"/>
  <c r="V113" i="2" l="1"/>
  <c r="AA113" i="2" s="1"/>
  <c r="Y112" i="2"/>
  <c r="AC112" i="2" s="1"/>
  <c r="U113" i="2"/>
  <c r="W113" i="2" s="1"/>
  <c r="AX162" i="2"/>
  <c r="AY162" i="2" s="1"/>
  <c r="X113" i="2" l="1"/>
  <c r="U114" i="2" s="1"/>
  <c r="W114" i="2" s="1"/>
  <c r="V114" i="2" l="1"/>
  <c r="AA114" i="2" s="1"/>
  <c r="Y113" i="2"/>
  <c r="AC113" i="2" s="1"/>
  <c r="AX163" i="2"/>
  <c r="AY163" i="2" s="1"/>
  <c r="X114" i="2" l="1"/>
  <c r="U115" i="2" s="1"/>
  <c r="W115" i="2" s="1"/>
  <c r="V115" i="2" l="1"/>
  <c r="AA115" i="2" s="1"/>
  <c r="Y114" i="2"/>
  <c r="AC114" i="2" s="1"/>
  <c r="AX164" i="2"/>
  <c r="AY164" i="2" s="1"/>
  <c r="X115" i="2" l="1"/>
  <c r="U116" i="2" l="1"/>
  <c r="V116" i="2"/>
  <c r="AA116" i="2" s="1"/>
  <c r="Y115" i="2"/>
  <c r="AC115" i="2" s="1"/>
  <c r="AX165" i="2"/>
  <c r="AY165" i="2" s="1"/>
  <c r="W116" i="2" l="1"/>
  <c r="X116" i="2" s="1"/>
  <c r="U117" i="2" l="1"/>
  <c r="W117" i="2" s="1"/>
  <c r="Y116" i="2"/>
  <c r="AC116" i="2" s="1"/>
  <c r="V117" i="2"/>
  <c r="AA117" i="2" s="1"/>
  <c r="AX166" i="2"/>
  <c r="AY166" i="2" s="1"/>
  <c r="X117" i="2" l="1"/>
  <c r="AX167" i="2"/>
  <c r="AY167" i="2" s="1"/>
  <c r="V118" i="2" l="1"/>
  <c r="AA118" i="2" s="1"/>
  <c r="Y117" i="2"/>
  <c r="AC117" i="2" s="1"/>
  <c r="U118" i="2"/>
  <c r="AX168" i="2"/>
  <c r="AY168" i="2" s="1"/>
  <c r="W118" i="2" l="1"/>
  <c r="X118" i="2" s="1"/>
  <c r="AX169" i="2"/>
  <c r="AY169" i="2" s="1"/>
  <c r="V119" i="2" l="1"/>
  <c r="AA119" i="2" s="1"/>
  <c r="U119" i="2"/>
  <c r="Y118" i="2"/>
  <c r="AC118" i="2" s="1"/>
  <c r="W119" i="2" l="1"/>
  <c r="X119" i="2" s="1"/>
  <c r="AX170" i="2"/>
  <c r="AY170" i="2" s="1"/>
  <c r="Y119" i="2" l="1"/>
  <c r="AC119" i="2" s="1"/>
  <c r="U120" i="2"/>
  <c r="V120" i="2"/>
  <c r="AA120" i="2" s="1"/>
  <c r="AX171" i="2"/>
  <c r="AY171" i="2" s="1"/>
  <c r="W120" i="2" l="1"/>
  <c r="X120" i="2" s="1"/>
  <c r="AX172" i="2"/>
  <c r="AY172" i="2" s="1"/>
  <c r="V121" i="2" l="1"/>
  <c r="AA121" i="2" s="1"/>
  <c r="Y120" i="2"/>
  <c r="AC120" i="2" s="1"/>
  <c r="U121" i="2"/>
  <c r="W121" i="2" s="1"/>
  <c r="AX173" i="2"/>
  <c r="AY173" i="2" s="1"/>
  <c r="X121" i="2" l="1"/>
  <c r="U122" i="2" l="1"/>
  <c r="V122" i="2"/>
  <c r="AA122" i="2" s="1"/>
  <c r="Y121" i="2"/>
  <c r="AC121" i="2" s="1"/>
  <c r="AX174" i="2"/>
  <c r="AY174" i="2" s="1"/>
  <c r="W122" i="2" l="1"/>
  <c r="X122" i="2" s="1"/>
  <c r="U123" i="2" l="1"/>
  <c r="W123" i="2" s="1"/>
  <c r="V123" i="2"/>
  <c r="AA123" i="2" s="1"/>
  <c r="Y122" i="2"/>
  <c r="AC122" i="2" s="1"/>
  <c r="AX175" i="2"/>
  <c r="AY175" i="2" s="1"/>
  <c r="X123" i="2" l="1"/>
  <c r="AX176" i="2"/>
  <c r="AY176" i="2" s="1"/>
  <c r="U124" i="2" l="1"/>
  <c r="W124" i="2" s="1"/>
  <c r="V124" i="2"/>
  <c r="AA124" i="2" s="1"/>
  <c r="Y123" i="2"/>
  <c r="AC123" i="2" s="1"/>
  <c r="AX177" i="2"/>
  <c r="AY177" i="2" s="1"/>
  <c r="X124" i="2" l="1"/>
  <c r="U125" i="2" s="1"/>
  <c r="AX178" i="2"/>
  <c r="AY178" i="2" s="1"/>
  <c r="V125" i="2" l="1"/>
  <c r="AA125" i="2" s="1"/>
  <c r="Y124" i="2"/>
  <c r="AC124" i="2" s="1"/>
  <c r="W125" i="2"/>
  <c r="AX179" i="2"/>
  <c r="AY179" i="2" s="1"/>
  <c r="X125" i="2" l="1"/>
  <c r="V126" i="2" s="1"/>
  <c r="AA126" i="2" s="1"/>
  <c r="AX180" i="2"/>
  <c r="AY180" i="2" s="1"/>
  <c r="Y125" i="2" l="1"/>
  <c r="AC125" i="2" s="1"/>
  <c r="U126" i="2"/>
  <c r="W126" i="2" s="1"/>
  <c r="X126" i="2" l="1"/>
  <c r="V127" i="2" s="1"/>
  <c r="AA127" i="2" s="1"/>
  <c r="AX181" i="2"/>
  <c r="AY181" i="2" s="1"/>
  <c r="Y126" i="2" l="1"/>
  <c r="AC126" i="2" s="1"/>
  <c r="U127" i="2"/>
  <c r="W127" i="2" s="1"/>
  <c r="AX182" i="2"/>
  <c r="AY182" i="2" s="1"/>
  <c r="X127" i="2" l="1"/>
  <c r="U128" i="2" s="1"/>
  <c r="W128" i="2" s="1"/>
  <c r="Y127" i="2" l="1"/>
  <c r="AC127" i="2" s="1"/>
  <c r="V128" i="2"/>
  <c r="AA128" i="2" s="1"/>
  <c r="AX183" i="2"/>
  <c r="AY183" i="2" s="1"/>
  <c r="X128" i="2" l="1"/>
  <c r="V129" i="2" s="1"/>
  <c r="AA129" i="2" s="1"/>
  <c r="Y128" i="2" l="1"/>
  <c r="AC128" i="2" s="1"/>
  <c r="U129" i="2"/>
  <c r="W129" i="2" s="1"/>
  <c r="AX184" i="2"/>
  <c r="AY184" i="2" s="1"/>
  <c r="X129" i="2" l="1"/>
  <c r="V130" i="2" s="1"/>
  <c r="AA130" i="2" s="1"/>
  <c r="U130" i="2" l="1"/>
  <c r="W130" i="2" s="1"/>
  <c r="Y129" i="2"/>
  <c r="AC129" i="2" s="1"/>
  <c r="AX185" i="2"/>
  <c r="AY185" i="2" s="1"/>
  <c r="X130" i="2" l="1"/>
  <c r="V131" i="2" s="1"/>
  <c r="AA131" i="2" s="1"/>
  <c r="U131" i="2" l="1"/>
  <c r="W131" i="2" s="1"/>
  <c r="X131" i="2" s="1"/>
  <c r="Y131" i="2" s="1"/>
  <c r="AC131" i="2" s="1"/>
  <c r="Y130" i="2"/>
  <c r="AC130" i="2" s="1"/>
  <c r="AX186" i="2"/>
  <c r="AY186" i="2" s="1"/>
  <c r="V132" i="2" l="1"/>
  <c r="AA132" i="2" s="1"/>
  <c r="U132" i="2"/>
  <c r="W132" i="2" s="1"/>
  <c r="X132" i="2" l="1"/>
  <c r="V133" i="2" s="1"/>
  <c r="AA133" i="2" s="1"/>
  <c r="AX187" i="2"/>
  <c r="AY187" i="2" s="1"/>
  <c r="U133" i="2" l="1"/>
  <c r="W133" i="2" s="1"/>
  <c r="Y132" i="2"/>
  <c r="AC132" i="2" s="1"/>
  <c r="AX188" i="2"/>
  <c r="AY188" i="2" s="1"/>
  <c r="X133" i="2" l="1"/>
  <c r="V134" i="2" s="1"/>
  <c r="AA134" i="2" s="1"/>
  <c r="AX189" i="2"/>
  <c r="AY189" i="2" s="1"/>
  <c r="Y133" i="2" l="1"/>
  <c r="AC133" i="2" s="1"/>
  <c r="U134" i="2"/>
  <c r="W134" i="2" s="1"/>
  <c r="X134" i="2" l="1"/>
  <c r="Y134" i="2" s="1"/>
  <c r="AC134" i="2" s="1"/>
  <c r="AX190" i="2"/>
  <c r="AY190" i="2" s="1"/>
  <c r="V135" i="2" l="1"/>
  <c r="AA135" i="2" s="1"/>
  <c r="U135" i="2"/>
  <c r="W135" i="2" s="1"/>
  <c r="AX191" i="2"/>
  <c r="AY191" i="2" s="1"/>
  <c r="X135" i="2" l="1"/>
  <c r="V136" i="2" s="1"/>
  <c r="AA136" i="2" s="1"/>
  <c r="AX192" i="2"/>
  <c r="AY192" i="2" s="1"/>
  <c r="U136" i="2" l="1"/>
  <c r="W136" i="2" s="1"/>
  <c r="Y135" i="2"/>
  <c r="AC135" i="2" s="1"/>
  <c r="X136" i="2" l="1"/>
  <c r="Y136" i="2" s="1"/>
  <c r="AC136" i="2" s="1"/>
  <c r="AX193" i="2"/>
  <c r="AY193" i="2" s="1"/>
  <c r="V137" i="2" l="1"/>
  <c r="AA137" i="2" s="1"/>
  <c r="U137" i="2"/>
  <c r="W137" i="2" s="1"/>
  <c r="AX194" i="2"/>
  <c r="AY194" i="2" s="1"/>
  <c r="X137" i="2" l="1"/>
  <c r="U138" i="2" s="1"/>
  <c r="AX195" i="2"/>
  <c r="AY195" i="2" s="1"/>
  <c r="Y137" i="2" l="1"/>
  <c r="AC137" i="2" s="1"/>
  <c r="V138" i="2"/>
  <c r="AA138" i="2" s="1"/>
  <c r="W138" i="2"/>
  <c r="AX196" i="2"/>
  <c r="AY196" i="2" s="1"/>
  <c r="X138" i="2" l="1"/>
  <c r="V139" i="2" s="1"/>
  <c r="AA139" i="2" s="1"/>
  <c r="AX197" i="2"/>
  <c r="AY197" i="2" s="1"/>
  <c r="Y138" i="2" l="1"/>
  <c r="AC138" i="2" s="1"/>
  <c r="U139" i="2"/>
  <c r="W139" i="2" s="1"/>
  <c r="AX198" i="2"/>
  <c r="AY198" i="2" s="1"/>
  <c r="X139" i="2" l="1"/>
  <c r="V140" i="2" s="1"/>
  <c r="AA140" i="2" s="1"/>
  <c r="AX199" i="2"/>
  <c r="AY199" i="2" s="1"/>
  <c r="Y139" i="2" l="1"/>
  <c r="AC139" i="2" s="1"/>
  <c r="U140" i="2"/>
  <c r="W140" i="2" s="1"/>
  <c r="AX200" i="2"/>
  <c r="AY200" i="2" s="1"/>
  <c r="X140" i="2" l="1"/>
  <c r="U141" i="2" s="1"/>
  <c r="W141" i="2" s="1"/>
  <c r="AX201" i="2"/>
  <c r="AY201" i="2" s="1"/>
  <c r="Y140" i="2" l="1"/>
  <c r="AC140" i="2" s="1"/>
  <c r="V141" i="2"/>
  <c r="AA141" i="2" s="1"/>
  <c r="X141" i="2" l="1"/>
  <c r="Y141" i="2" s="1"/>
  <c r="AC141" i="2" s="1"/>
  <c r="AX202" i="2"/>
  <c r="AY202" i="2" s="1"/>
  <c r="U142" i="2" l="1"/>
  <c r="W142" i="2" s="1"/>
  <c r="V142" i="2"/>
  <c r="AA142" i="2" s="1"/>
  <c r="X142" i="2" l="1"/>
  <c r="U143" i="2" s="1"/>
  <c r="W143" i="2" s="1"/>
  <c r="AX203" i="2"/>
  <c r="AY203" i="2" s="1"/>
  <c r="Y142" i="2" l="1"/>
  <c r="AC142" i="2" s="1"/>
  <c r="V143" i="2"/>
  <c r="AA143" i="2" s="1"/>
  <c r="X143" i="2" l="1"/>
  <c r="Y143" i="2" s="1"/>
  <c r="AC143" i="2" s="1"/>
  <c r="AX204" i="2"/>
  <c r="AY204" i="2" s="1"/>
  <c r="U144" i="2" l="1"/>
  <c r="W144" i="2" s="1"/>
  <c r="V144" i="2"/>
  <c r="AA144" i="2" s="1"/>
  <c r="AX205" i="2"/>
  <c r="AY205" i="2" s="1"/>
  <c r="X144" i="2" l="1"/>
  <c r="Y144" i="2" s="1"/>
  <c r="AC144" i="2" s="1"/>
  <c r="AX206" i="2"/>
  <c r="AY206" i="2" s="1"/>
  <c r="U145" i="2" l="1"/>
  <c r="W145" i="2" s="1"/>
  <c r="V145" i="2"/>
  <c r="AA145" i="2" s="1"/>
  <c r="AX207" i="2"/>
  <c r="AY207" i="2" s="1"/>
  <c r="X145" i="2" l="1"/>
  <c r="V146" i="2" s="1"/>
  <c r="AA146" i="2" s="1"/>
  <c r="Y145" i="2" l="1"/>
  <c r="AC145" i="2" s="1"/>
  <c r="U146" i="2"/>
  <c r="W146" i="2" s="1"/>
  <c r="AX208" i="2"/>
  <c r="AY208" i="2" s="1"/>
  <c r="X146" i="2" l="1"/>
  <c r="U147" i="2" s="1"/>
  <c r="W147" i="2" s="1"/>
  <c r="AX209" i="2"/>
  <c r="AY209" i="2" s="1"/>
  <c r="Y146" i="2" l="1"/>
  <c r="AC146" i="2" s="1"/>
  <c r="V147" i="2"/>
  <c r="AA147" i="2" s="1"/>
  <c r="AX210" i="2"/>
  <c r="AY210" i="2" s="1"/>
  <c r="X147" i="2" l="1"/>
  <c r="Y147" i="2" s="1"/>
  <c r="AC147" i="2" s="1"/>
  <c r="AX211" i="2"/>
  <c r="AY211" i="2" s="1"/>
  <c r="U148" i="2" l="1"/>
  <c r="W148" i="2" s="1"/>
  <c r="V148" i="2"/>
  <c r="AA148" i="2" s="1"/>
  <c r="X148" i="2" l="1"/>
  <c r="U149" i="2" s="1"/>
  <c r="AX212" i="2"/>
  <c r="AY212" i="2" s="1"/>
  <c r="W149" i="2" l="1"/>
  <c r="Y148" i="2"/>
  <c r="AC148" i="2" s="1"/>
  <c r="V149" i="2"/>
  <c r="AA149" i="2" s="1"/>
  <c r="AX213" i="2"/>
  <c r="AY213" i="2" s="1"/>
  <c r="X149" i="2" l="1"/>
  <c r="U150" i="2" s="1"/>
  <c r="W150" i="2" s="1"/>
  <c r="AX214" i="2"/>
  <c r="AY214" i="2" s="1"/>
  <c r="Y149" i="2" l="1"/>
  <c r="AC149" i="2" s="1"/>
  <c r="V150" i="2"/>
  <c r="AA150" i="2" s="1"/>
  <c r="X150" i="2" l="1"/>
  <c r="AX215" i="2"/>
  <c r="AY215" i="2" s="1"/>
  <c r="U151" i="2" l="1"/>
  <c r="Y150" i="2"/>
  <c r="AC150" i="2" s="1"/>
  <c r="V151" i="2"/>
  <c r="AA151" i="2" s="1"/>
  <c r="W151" i="2" l="1"/>
  <c r="X151" i="2" s="1"/>
  <c r="AX216" i="2"/>
  <c r="AY216" i="2" s="1"/>
  <c r="V152" i="2" l="1"/>
  <c r="AA152" i="2" s="1"/>
  <c r="U152" i="2"/>
  <c r="W152" i="2" s="1"/>
  <c r="Y151" i="2"/>
  <c r="AC151" i="2" s="1"/>
  <c r="AX217" i="2"/>
  <c r="AY217" i="2" s="1"/>
  <c r="X152" i="2" l="1"/>
  <c r="U153" i="2" s="1"/>
  <c r="W153" i="2" s="1"/>
  <c r="AX218" i="2"/>
  <c r="AY218" i="2" s="1"/>
  <c r="Y152" i="2" l="1"/>
  <c r="AC152" i="2" s="1"/>
  <c r="V153" i="2"/>
  <c r="AA153" i="2" s="1"/>
  <c r="X153" i="2" l="1"/>
  <c r="U154" i="2" s="1"/>
  <c r="W154" i="2" s="1"/>
  <c r="AX219" i="2"/>
  <c r="AY219" i="2" s="1"/>
  <c r="V154" i="2" l="1"/>
  <c r="AA154" i="2" s="1"/>
  <c r="Y153" i="2"/>
  <c r="AC153" i="2" s="1"/>
  <c r="X154" i="2" l="1"/>
  <c r="Y154" i="2" s="1"/>
  <c r="AC154" i="2" s="1"/>
  <c r="AX220" i="2"/>
  <c r="AY220" i="2" s="1"/>
  <c r="U155" i="2" l="1"/>
  <c r="W155" i="2" s="1"/>
  <c r="V155" i="2"/>
  <c r="AA155" i="2" s="1"/>
  <c r="X155" i="2" l="1"/>
  <c r="V156" i="2" s="1"/>
  <c r="AA156" i="2" s="1"/>
  <c r="AX221" i="2"/>
  <c r="AY221" i="2" s="1"/>
  <c r="Y155" i="2" l="1"/>
  <c r="AC155" i="2" s="1"/>
  <c r="U156" i="2"/>
  <c r="W156" i="2" s="1"/>
  <c r="X156" i="2" s="1"/>
  <c r="Y156" i="2" l="1"/>
  <c r="AC156" i="2" s="1"/>
  <c r="U157" i="2"/>
  <c r="V157" i="2"/>
  <c r="AA157" i="2" s="1"/>
  <c r="AX222" i="2"/>
  <c r="AY222" i="2" s="1"/>
  <c r="W157" i="2" l="1"/>
  <c r="X157" i="2" s="1"/>
  <c r="V158" i="2" l="1"/>
  <c r="AA158" i="2" s="1"/>
  <c r="U158" i="2"/>
  <c r="W158" i="2" s="1"/>
  <c r="Y157" i="2"/>
  <c r="AC157" i="2" s="1"/>
  <c r="AX223" i="2"/>
  <c r="AY223" i="2" s="1"/>
  <c r="X158" i="2" l="1"/>
  <c r="Y158" i="2" s="1"/>
  <c r="AC158" i="2" s="1"/>
  <c r="AX224" i="2"/>
  <c r="AY224" i="2" s="1"/>
  <c r="V159" i="2" l="1"/>
  <c r="AA159" i="2" s="1"/>
  <c r="U159" i="2"/>
  <c r="W159" i="2" s="1"/>
  <c r="AX225" i="2"/>
  <c r="AY225" i="2" s="1"/>
  <c r="X159" i="2" l="1"/>
  <c r="Y159" i="2" s="1"/>
  <c r="AC159" i="2" s="1"/>
  <c r="AX226" i="2"/>
  <c r="AY226" i="2" s="1"/>
  <c r="V160" i="2" l="1"/>
  <c r="AA160" i="2" s="1"/>
  <c r="U160" i="2"/>
  <c r="W160" i="2" s="1"/>
  <c r="AX227" i="2"/>
  <c r="AY227" i="2" s="1"/>
  <c r="X160" i="2" l="1"/>
  <c r="V161" i="2" s="1"/>
  <c r="AA161" i="2" s="1"/>
  <c r="U161" i="2" l="1"/>
  <c r="W161" i="2" s="1"/>
  <c r="Y160" i="2"/>
  <c r="AC160" i="2" s="1"/>
  <c r="AX228" i="2"/>
  <c r="AY228" i="2" s="1"/>
  <c r="X161" i="2" l="1"/>
  <c r="U162" i="2" s="1"/>
  <c r="W162" i="2" s="1"/>
  <c r="V162" i="2" l="1"/>
  <c r="AA162" i="2" s="1"/>
  <c r="Y161" i="2"/>
  <c r="AC161" i="2" s="1"/>
  <c r="AX229" i="2"/>
  <c r="AY229" i="2" s="1"/>
  <c r="X162" i="2" l="1"/>
  <c r="U163" i="2" s="1"/>
  <c r="W163" i="2" s="1"/>
  <c r="AX230" i="2"/>
  <c r="AY230" i="2" s="1"/>
  <c r="Y162" i="2" l="1"/>
  <c r="AC162" i="2" s="1"/>
  <c r="V163" i="2"/>
  <c r="AA163" i="2" s="1"/>
  <c r="X163" i="2" l="1"/>
  <c r="U164" i="2" s="1"/>
  <c r="W164" i="2" s="1"/>
  <c r="AX231" i="2"/>
  <c r="AY231" i="2" s="1"/>
  <c r="Y163" i="2" l="1"/>
  <c r="AC163" i="2" s="1"/>
  <c r="V164" i="2"/>
  <c r="AA164" i="2" s="1"/>
  <c r="X164" i="2" l="1"/>
  <c r="Y164" i="2" s="1"/>
  <c r="AC164" i="2" s="1"/>
  <c r="AX232" i="2"/>
  <c r="AY232" i="2" s="1"/>
  <c r="U165" i="2" l="1"/>
  <c r="W165" i="2" s="1"/>
  <c r="V165" i="2"/>
  <c r="AA165" i="2" s="1"/>
  <c r="X165" i="2" l="1"/>
  <c r="Y165" i="2" s="1"/>
  <c r="AC165" i="2" s="1"/>
  <c r="AX233" i="2"/>
  <c r="AY233" i="2" s="1"/>
  <c r="V166" i="2" l="1"/>
  <c r="AA166" i="2" s="1"/>
  <c r="U166" i="2"/>
  <c r="W166" i="2" s="1"/>
  <c r="X166" i="2" l="1"/>
  <c r="U167" i="2" s="1"/>
  <c r="AX234" i="2"/>
  <c r="AY234" i="2" s="1"/>
  <c r="V167" i="2" l="1"/>
  <c r="AA167" i="2" s="1"/>
  <c r="W167" i="2"/>
  <c r="Y166" i="2"/>
  <c r="AC166" i="2" s="1"/>
  <c r="X167" i="2" l="1"/>
  <c r="V168" i="2" s="1"/>
  <c r="AA168" i="2" s="1"/>
  <c r="AX235" i="2"/>
  <c r="AY235" i="2" s="1"/>
  <c r="Y167" i="2" l="1"/>
  <c r="AC167" i="2" s="1"/>
  <c r="U168" i="2"/>
  <c r="W168" i="2" s="1"/>
  <c r="AX236" i="2"/>
  <c r="AY236" i="2" s="1"/>
  <c r="X168" i="2" l="1"/>
  <c r="U169" i="2" s="1"/>
  <c r="Y168" i="2" l="1"/>
  <c r="AC168" i="2" s="1"/>
  <c r="V169" i="2"/>
  <c r="AA169" i="2" s="1"/>
  <c r="W169" i="2"/>
  <c r="AX237" i="2"/>
  <c r="AY237" i="2" s="1"/>
  <c r="X169" i="2" l="1"/>
  <c r="U170" i="2" s="1"/>
  <c r="W170" i="2" s="1"/>
  <c r="Y169" i="2" l="1"/>
  <c r="AC169" i="2" s="1"/>
  <c r="V170" i="2"/>
  <c r="AA170" i="2" s="1"/>
  <c r="AX238" i="2"/>
  <c r="AY238" i="2" s="1"/>
  <c r="X170" i="2" l="1"/>
  <c r="U171" i="2" s="1"/>
  <c r="W171" i="2" s="1"/>
  <c r="AX239" i="2"/>
  <c r="AY239" i="2" s="1"/>
  <c r="V171" i="2" l="1"/>
  <c r="AA171" i="2" s="1"/>
  <c r="Y170" i="2"/>
  <c r="AC170" i="2" s="1"/>
  <c r="AX240" i="2"/>
  <c r="AY240" i="2" s="1"/>
  <c r="X171" i="2" l="1"/>
  <c r="V172" i="2" s="1"/>
  <c r="AA172" i="2" s="1"/>
  <c r="AX241" i="2"/>
  <c r="AY241" i="2" s="1"/>
  <c r="U172" i="2" l="1"/>
  <c r="W172" i="2" s="1"/>
  <c r="X172" i="2" s="1"/>
  <c r="U173" i="2" s="1"/>
  <c r="W173" i="2" s="1"/>
  <c r="Y171" i="2"/>
  <c r="AC171" i="2" s="1"/>
  <c r="AX242" i="2"/>
  <c r="AY242" i="2" s="1"/>
  <c r="V173" i="2" l="1"/>
  <c r="AA173" i="2" s="1"/>
  <c r="Y172" i="2"/>
  <c r="AC172" i="2" s="1"/>
  <c r="AX243" i="2"/>
  <c r="AY243" i="2" s="1"/>
  <c r="X173" i="2" l="1"/>
  <c r="U174" i="2" s="1"/>
  <c r="W174" i="2" s="1"/>
  <c r="AX244" i="2"/>
  <c r="AY244" i="2" s="1"/>
  <c r="V174" i="2" l="1"/>
  <c r="AA174" i="2" s="1"/>
  <c r="Y173" i="2"/>
  <c r="AC173" i="2" s="1"/>
  <c r="X174" i="2" l="1"/>
  <c r="V175" i="2" s="1"/>
  <c r="AA175" i="2" s="1"/>
  <c r="AX245" i="2"/>
  <c r="AY245" i="2" s="1"/>
  <c r="Y174" i="2" l="1"/>
  <c r="AC174" i="2" s="1"/>
  <c r="U175" i="2"/>
  <c r="W175" i="2" s="1"/>
  <c r="X175" i="2" s="1"/>
  <c r="Y175" i="2" s="1"/>
  <c r="AC175" i="2" s="1"/>
  <c r="AX246" i="2"/>
  <c r="AY246" i="2" s="1"/>
  <c r="V176" i="2" l="1"/>
  <c r="AA176" i="2" s="1"/>
  <c r="U176" i="2"/>
  <c r="W176" i="2" s="1"/>
  <c r="X176" i="2" l="1"/>
  <c r="Y176" i="2" s="1"/>
  <c r="AC176" i="2" s="1"/>
  <c r="AX247" i="2"/>
  <c r="AY247" i="2" s="1"/>
  <c r="V177" i="2" l="1"/>
  <c r="AA177" i="2" s="1"/>
  <c r="U177" i="2"/>
  <c r="W177" i="2" s="1"/>
  <c r="AX248" i="2"/>
  <c r="AY248" i="2" s="1"/>
  <c r="X177" i="2" l="1"/>
  <c r="U178" i="2" s="1"/>
  <c r="W178" i="2" s="1"/>
  <c r="AX249" i="2"/>
  <c r="AY249" i="2" s="1"/>
  <c r="Y177" i="2" l="1"/>
  <c r="AC177" i="2" s="1"/>
  <c r="V178" i="2"/>
  <c r="AA178" i="2" s="1"/>
  <c r="AX250" i="2"/>
  <c r="AY250" i="2" s="1"/>
  <c r="X178" i="2" l="1"/>
  <c r="V179" i="2" s="1"/>
  <c r="AA179" i="2" s="1"/>
  <c r="Y178" i="2" l="1"/>
  <c r="AC178" i="2" s="1"/>
  <c r="U179" i="2"/>
  <c r="W179" i="2" s="1"/>
  <c r="X179" i="2" s="1"/>
  <c r="AX251" i="2"/>
  <c r="AY251" i="2" s="1"/>
  <c r="V180" i="2" l="1"/>
  <c r="AA180" i="2" s="1"/>
  <c r="U180" i="2"/>
  <c r="Y179" i="2"/>
  <c r="AC179" i="2" s="1"/>
  <c r="AX252" i="2"/>
  <c r="AY252" i="2" s="1"/>
  <c r="W180" i="2" l="1"/>
  <c r="X180" i="2" s="1"/>
  <c r="V181" i="2" l="1"/>
  <c r="AA181" i="2" s="1"/>
  <c r="U181" i="2"/>
  <c r="W181" i="2" s="1"/>
  <c r="Y180" i="2"/>
  <c r="AC180" i="2" s="1"/>
  <c r="AX253" i="2"/>
  <c r="AY253" i="2" s="1"/>
  <c r="X181" i="2" l="1"/>
  <c r="V182" i="2" s="1"/>
  <c r="AA182" i="2" s="1"/>
  <c r="AX254" i="2"/>
  <c r="AY254" i="2" s="1"/>
  <c r="Y181" i="2" l="1"/>
  <c r="AC181" i="2" s="1"/>
  <c r="U182" i="2"/>
  <c r="W182" i="2" s="1"/>
  <c r="X182" i="2" s="1"/>
  <c r="AX255" i="2"/>
  <c r="AY255" i="2" s="1"/>
  <c r="U183" i="2" l="1"/>
  <c r="Y182" i="2"/>
  <c r="AC182" i="2" s="1"/>
  <c r="V183" i="2"/>
  <c r="AA183" i="2" s="1"/>
  <c r="AX256" i="2"/>
  <c r="AY256" i="2" s="1"/>
  <c r="W183" i="2" l="1"/>
  <c r="X183" i="2" s="1"/>
  <c r="AX257" i="2"/>
  <c r="AY257" i="2" s="1"/>
  <c r="V184" i="2" l="1"/>
  <c r="AA184" i="2" s="1"/>
  <c r="U184" i="2"/>
  <c r="Y183" i="2"/>
  <c r="AC183" i="2" s="1"/>
  <c r="AX258" i="2"/>
  <c r="AY258" i="2" s="1"/>
  <c r="W184" i="2" l="1"/>
  <c r="X184" i="2" s="1"/>
  <c r="Y184" i="2" l="1"/>
  <c r="AC184" i="2" s="1"/>
  <c r="U185" i="2"/>
  <c r="W185" i="2" s="1"/>
  <c r="V185" i="2"/>
  <c r="AA185" i="2" s="1"/>
  <c r="AX259" i="2"/>
  <c r="AY259" i="2" s="1"/>
  <c r="X185" i="2" l="1"/>
  <c r="AX260" i="2"/>
  <c r="AY260" i="2" s="1"/>
  <c r="V186" i="2" l="1"/>
  <c r="AA186" i="2" s="1"/>
  <c r="U186" i="2"/>
  <c r="Y185" i="2"/>
  <c r="AC185" i="2" s="1"/>
  <c r="AX261" i="2"/>
  <c r="AY261" i="2" s="1"/>
  <c r="W186" i="2" l="1"/>
  <c r="X186" i="2" s="1"/>
  <c r="AX262" i="2"/>
  <c r="AY262" i="2" s="1"/>
  <c r="V187" i="2" l="1"/>
  <c r="AA187" i="2" s="1"/>
  <c r="U187" i="2"/>
  <c r="W187" i="2" s="1"/>
  <c r="Y186" i="2"/>
  <c r="AC186" i="2" s="1"/>
  <c r="X187" i="2" l="1"/>
  <c r="U188" i="2" s="1"/>
  <c r="W188" i="2" s="1"/>
  <c r="AX263" i="2"/>
  <c r="AY263" i="2" s="1"/>
  <c r="V188" i="2" l="1"/>
  <c r="AA188" i="2" s="1"/>
  <c r="Y187" i="2"/>
  <c r="AC187" i="2" s="1"/>
  <c r="AX264" i="2"/>
  <c r="AY264" i="2" s="1"/>
  <c r="X188" i="2" l="1"/>
  <c r="U189" i="2" s="1"/>
  <c r="W189" i="2" s="1"/>
  <c r="AX265" i="2"/>
  <c r="AY265" i="2" s="1"/>
  <c r="Y188" i="2" l="1"/>
  <c r="AC188" i="2" s="1"/>
  <c r="V189" i="2"/>
  <c r="AA189" i="2" s="1"/>
  <c r="AX266" i="2"/>
  <c r="AY266" i="2" s="1"/>
  <c r="X189" i="2" l="1"/>
  <c r="Y189" i="2" s="1"/>
  <c r="AC189" i="2" s="1"/>
  <c r="AX267" i="2"/>
  <c r="AY267" i="2" s="1"/>
  <c r="V190" i="2" l="1"/>
  <c r="AA190" i="2" s="1"/>
  <c r="U190" i="2"/>
  <c r="W190" i="2" s="1"/>
  <c r="X190" i="2" l="1"/>
  <c r="V191" i="2" s="1"/>
  <c r="AA191" i="2" s="1"/>
  <c r="AX268" i="2"/>
  <c r="AY268" i="2" s="1"/>
  <c r="Y190" i="2" l="1"/>
  <c r="AC190" i="2" s="1"/>
  <c r="U191" i="2"/>
  <c r="W191" i="2" s="1"/>
  <c r="X191" i="2" l="1"/>
  <c r="V192" i="2" s="1"/>
  <c r="AA192" i="2" s="1"/>
  <c r="AX269" i="2"/>
  <c r="AY269" i="2" s="1"/>
  <c r="Y191" i="2" l="1"/>
  <c r="AC191" i="2" s="1"/>
  <c r="U192" i="2"/>
  <c r="W192" i="2" s="1"/>
  <c r="X192" i="2" s="1"/>
  <c r="V193" i="2" s="1"/>
  <c r="AA193" i="2" s="1"/>
  <c r="Y192" i="2" l="1"/>
  <c r="AC192" i="2" s="1"/>
  <c r="U193" i="2"/>
  <c r="W193" i="2" s="1"/>
  <c r="AX270" i="2"/>
  <c r="AY270" i="2" s="1"/>
  <c r="X193" i="2" l="1"/>
  <c r="V194" i="2" s="1"/>
  <c r="AA194" i="2" s="1"/>
  <c r="AX271" i="2"/>
  <c r="AY271" i="2" s="1"/>
  <c r="Y193" i="2" l="1"/>
  <c r="AC193" i="2" s="1"/>
  <c r="U194" i="2"/>
  <c r="W194" i="2" s="1"/>
  <c r="X194" i="2" s="1"/>
  <c r="Y194" i="2" s="1"/>
  <c r="AC194" i="2" s="1"/>
  <c r="V195" i="2" l="1"/>
  <c r="AA195" i="2" s="1"/>
  <c r="U195" i="2"/>
  <c r="W195" i="2" s="1"/>
  <c r="AX272" i="2"/>
  <c r="AY272" i="2" s="1"/>
  <c r="X195" i="2" l="1"/>
  <c r="Y195" i="2" s="1"/>
  <c r="AC195" i="2" s="1"/>
  <c r="AX273" i="2"/>
  <c r="AY273" i="2" s="1"/>
  <c r="U196" i="2" l="1"/>
  <c r="W196" i="2" s="1"/>
  <c r="V196" i="2"/>
  <c r="AA196" i="2" s="1"/>
  <c r="AX274" i="2"/>
  <c r="AY274" i="2" s="1"/>
  <c r="X196" i="2" l="1"/>
  <c r="U197" i="2" s="1"/>
  <c r="Y196" i="2" l="1"/>
  <c r="AC196" i="2" s="1"/>
  <c r="V197" i="2"/>
  <c r="AA197" i="2" s="1"/>
  <c r="W197" i="2"/>
  <c r="AX275" i="2"/>
  <c r="AY275" i="2" s="1"/>
  <c r="X197" i="2" l="1"/>
  <c r="U198" i="2" s="1"/>
  <c r="AX276" i="2"/>
  <c r="AY276" i="2" s="1"/>
  <c r="Y197" i="2" l="1"/>
  <c r="AC197" i="2" s="1"/>
  <c r="V198" i="2"/>
  <c r="AA198" i="2" s="1"/>
  <c r="W198" i="2"/>
  <c r="AX277" i="2"/>
  <c r="AY277" i="2" s="1"/>
  <c r="X198" i="2" l="1"/>
  <c r="V199" i="2" s="1"/>
  <c r="AA199" i="2" s="1"/>
  <c r="AX278" i="2"/>
  <c r="AY278" i="2" s="1"/>
  <c r="U199" i="2" l="1"/>
  <c r="W199" i="2" s="1"/>
  <c r="X199" i="2" s="1"/>
  <c r="Y199" i="2" s="1"/>
  <c r="AC199" i="2" s="1"/>
  <c r="Y198" i="2"/>
  <c r="AC198" i="2" s="1"/>
  <c r="U200" i="2" l="1"/>
  <c r="W200" i="2" s="1"/>
  <c r="V200" i="2"/>
  <c r="AA200" i="2" s="1"/>
  <c r="AX279" i="2"/>
  <c r="AY279" i="2" s="1"/>
  <c r="X200" i="2" l="1"/>
  <c r="Y200" i="2" s="1"/>
  <c r="AC200" i="2" s="1"/>
  <c r="AX280" i="2"/>
  <c r="AY280" i="2" s="1"/>
  <c r="U201" i="2" l="1"/>
  <c r="W201" i="2" s="1"/>
  <c r="V201" i="2"/>
  <c r="AA201" i="2" s="1"/>
  <c r="AX281" i="2"/>
  <c r="AY281" i="2" s="1"/>
  <c r="X201" i="2" l="1"/>
  <c r="Y201" i="2" s="1"/>
  <c r="AC201" i="2" s="1"/>
  <c r="AX282" i="2"/>
  <c r="AY282" i="2" s="1"/>
  <c r="V202" i="2" l="1"/>
  <c r="AA202" i="2" s="1"/>
  <c r="U202" i="2"/>
  <c r="W202" i="2" s="1"/>
  <c r="X202" i="2" l="1"/>
  <c r="Y202" i="2" s="1"/>
  <c r="AC202" i="2" s="1"/>
  <c r="AX283" i="2"/>
  <c r="AY283" i="2" s="1"/>
  <c r="U203" i="2" l="1"/>
  <c r="W203" i="2" s="1"/>
  <c r="V203" i="2"/>
  <c r="AA203" i="2" s="1"/>
  <c r="AX284" i="2"/>
  <c r="AY284" i="2" s="1"/>
  <c r="X203" i="2" l="1"/>
  <c r="V204" i="2" s="1"/>
  <c r="AA204" i="2" s="1"/>
  <c r="AX285" i="2"/>
  <c r="AY285" i="2" s="1"/>
  <c r="Y203" i="2" l="1"/>
  <c r="AC203" i="2" s="1"/>
  <c r="U204" i="2"/>
  <c r="W204" i="2" s="1"/>
  <c r="X204" i="2" s="1"/>
  <c r="Y204" i="2" l="1"/>
  <c r="AC204" i="2" s="1"/>
  <c r="U205" i="2"/>
  <c r="V205" i="2"/>
  <c r="AA205" i="2" s="1"/>
  <c r="AX286" i="2"/>
  <c r="AY286" i="2" s="1"/>
  <c r="W205" i="2" l="1"/>
  <c r="X205" i="2" s="1"/>
  <c r="AX287" i="2"/>
  <c r="AY287" i="2" s="1"/>
  <c r="Y205" i="2" l="1"/>
  <c r="AC205" i="2" s="1"/>
  <c r="U206" i="2"/>
  <c r="V206" i="2"/>
  <c r="AA206" i="2" s="1"/>
  <c r="AX288" i="2"/>
  <c r="AY288" i="2" s="1"/>
  <c r="W206" i="2" l="1"/>
  <c r="X206" i="2" s="1"/>
  <c r="V207" i="2" l="1"/>
  <c r="AA207" i="2" s="1"/>
  <c r="Y206" i="2"/>
  <c r="AC206" i="2" s="1"/>
  <c r="U207" i="2"/>
  <c r="W207" i="2" s="1"/>
  <c r="AX289" i="2"/>
  <c r="AY289" i="2" s="1"/>
  <c r="X207" i="2" l="1"/>
  <c r="V208" i="2" s="1"/>
  <c r="AA208" i="2" s="1"/>
  <c r="AX290" i="2"/>
  <c r="AY290" i="2" s="1"/>
  <c r="U208" i="2" l="1"/>
  <c r="W208" i="2" s="1"/>
  <c r="X208" i="2" s="1"/>
  <c r="Y208" i="2" s="1"/>
  <c r="AC208" i="2" s="1"/>
  <c r="Y207" i="2"/>
  <c r="AC207" i="2" s="1"/>
  <c r="AX291" i="2"/>
  <c r="AY291" i="2" s="1"/>
  <c r="U209" i="2" l="1"/>
  <c r="W209" i="2" s="1"/>
  <c r="V209" i="2"/>
  <c r="AA209" i="2" s="1"/>
  <c r="AX292" i="2"/>
  <c r="AY292" i="2" s="1"/>
  <c r="X209" i="2" l="1"/>
  <c r="Y209" i="2" s="1"/>
  <c r="AC209" i="2" s="1"/>
  <c r="AX293" i="2"/>
  <c r="AY293" i="2" s="1"/>
  <c r="V210" i="2" l="1"/>
  <c r="AA210" i="2" s="1"/>
  <c r="U210" i="2"/>
  <c r="W210" i="2" s="1"/>
  <c r="X210" i="2" l="1"/>
  <c r="Y210" i="2" s="1"/>
  <c r="AC210" i="2" s="1"/>
  <c r="AX294" i="2"/>
  <c r="AY294" i="2" s="1"/>
  <c r="U211" i="2" l="1"/>
  <c r="W211" i="2" s="1"/>
  <c r="V211" i="2"/>
  <c r="AA211" i="2" s="1"/>
  <c r="AX295" i="2"/>
  <c r="AY295" i="2" s="1"/>
  <c r="X211" i="2" l="1"/>
  <c r="V212" i="2" s="1"/>
  <c r="AA212" i="2" s="1"/>
  <c r="AX296" i="2"/>
  <c r="AY296" i="2" s="1"/>
  <c r="Y211" i="2" l="1"/>
  <c r="AC211" i="2" s="1"/>
  <c r="U212" i="2"/>
  <c r="W212" i="2" s="1"/>
  <c r="X212" i="2" s="1"/>
  <c r="AX297" i="2"/>
  <c r="AY297" i="2" s="1"/>
  <c r="V213" i="2" l="1"/>
  <c r="AA213" i="2" s="1"/>
  <c r="Y212" i="2"/>
  <c r="AC212" i="2" s="1"/>
  <c r="U213" i="2"/>
  <c r="W213" i="2" s="1"/>
  <c r="AX298" i="2"/>
  <c r="AY298" i="2" s="1"/>
  <c r="X213" i="2" l="1"/>
  <c r="Y213" i="2" s="1"/>
  <c r="AC213" i="2" s="1"/>
  <c r="AX299" i="2"/>
  <c r="AY299" i="2" s="1"/>
  <c r="V214" i="2" l="1"/>
  <c r="AA214" i="2" s="1"/>
  <c r="U214" i="2"/>
  <c r="W214" i="2" s="1"/>
  <c r="AX300" i="2"/>
  <c r="AY300" i="2" s="1"/>
  <c r="X214" i="2" l="1"/>
  <c r="Y214" i="2" s="1"/>
  <c r="AC214" i="2" s="1"/>
  <c r="U215" i="2" l="1"/>
  <c r="W215" i="2" s="1"/>
  <c r="V215" i="2"/>
  <c r="AA215" i="2" s="1"/>
  <c r="AX301" i="2"/>
  <c r="AY301" i="2" s="1"/>
  <c r="X215" i="2" l="1"/>
  <c r="Y215" i="2" s="1"/>
  <c r="AC215" i="2" s="1"/>
  <c r="AX302" i="2"/>
  <c r="AY302" i="2" s="1"/>
  <c r="U216" i="2" l="1"/>
  <c r="W216" i="2" s="1"/>
  <c r="V216" i="2"/>
  <c r="AA216" i="2" s="1"/>
  <c r="AX303" i="2"/>
  <c r="AY303" i="2" s="1"/>
  <c r="X216" i="2" l="1"/>
  <c r="AX304" i="2"/>
  <c r="AY304" i="2" s="1"/>
  <c r="U217" i="2" l="1"/>
  <c r="W217" i="2" s="1"/>
  <c r="V217" i="2"/>
  <c r="AA217" i="2" s="1"/>
  <c r="Y216" i="2"/>
  <c r="AC216" i="2" s="1"/>
  <c r="AX305" i="2"/>
  <c r="AY305" i="2" s="1"/>
  <c r="X217" i="2" l="1"/>
  <c r="Y217" i="2" s="1"/>
  <c r="AC217" i="2" s="1"/>
  <c r="AX306" i="2"/>
  <c r="AY306" i="2" s="1"/>
  <c r="U218" i="2" l="1"/>
  <c r="W218" i="2" s="1"/>
  <c r="V218" i="2"/>
  <c r="AA218" i="2" s="1"/>
  <c r="AX307" i="2"/>
  <c r="AY307" i="2" s="1"/>
  <c r="X218" i="2" l="1"/>
  <c r="AX308" i="2"/>
  <c r="AY308" i="2" s="1"/>
  <c r="V219" i="2" l="1"/>
  <c r="AA219" i="2" s="1"/>
  <c r="Y218" i="2"/>
  <c r="AC218" i="2" s="1"/>
  <c r="U219" i="2"/>
  <c r="W219" i="2" s="1"/>
  <c r="AX309" i="2"/>
  <c r="AY309" i="2" s="1"/>
  <c r="X219" i="2" l="1"/>
  <c r="U220" i="2" s="1"/>
  <c r="W220" i="2" s="1"/>
  <c r="AX310" i="2"/>
  <c r="AY310" i="2" s="1"/>
  <c r="V220" i="2" l="1"/>
  <c r="AA220" i="2" s="1"/>
  <c r="Y219" i="2"/>
  <c r="AC219" i="2" s="1"/>
  <c r="AX311" i="2"/>
  <c r="AY311" i="2" s="1"/>
  <c r="X220" i="2" l="1"/>
  <c r="V221" i="2" s="1"/>
  <c r="AA221" i="2" s="1"/>
  <c r="Y220" i="2" l="1"/>
  <c r="AC220" i="2" s="1"/>
  <c r="U221" i="2"/>
  <c r="W221" i="2" s="1"/>
  <c r="X221" i="2" s="1"/>
  <c r="Y221" i="2" s="1"/>
  <c r="AC221" i="2" s="1"/>
  <c r="AX312" i="2"/>
  <c r="AY312" i="2" s="1"/>
  <c r="V222" i="2" l="1"/>
  <c r="AA222" i="2" s="1"/>
  <c r="U222" i="2"/>
  <c r="W222" i="2" s="1"/>
  <c r="AX313" i="2"/>
  <c r="AY313" i="2" s="1"/>
  <c r="X222" i="2" l="1"/>
  <c r="U223" i="2" s="1"/>
  <c r="W223" i="2" s="1"/>
  <c r="AX314" i="2"/>
  <c r="AY314" i="2" s="1"/>
  <c r="Y222" i="2" l="1"/>
  <c r="AC222" i="2" s="1"/>
  <c r="V223" i="2"/>
  <c r="AA223" i="2" s="1"/>
  <c r="AX315" i="2"/>
  <c r="AY315" i="2" s="1"/>
  <c r="X223" i="2" l="1"/>
  <c r="V224" i="2" s="1"/>
  <c r="AA224" i="2" s="1"/>
  <c r="AX316" i="2"/>
  <c r="AY316" i="2" s="1"/>
  <c r="U224" i="2" l="1"/>
  <c r="W224" i="2" s="1"/>
  <c r="X224" i="2" s="1"/>
  <c r="V225" i="2" s="1"/>
  <c r="AA225" i="2" s="1"/>
  <c r="Y223" i="2"/>
  <c r="AC223" i="2" s="1"/>
  <c r="AX317" i="2"/>
  <c r="M44" i="4" s="1"/>
  <c r="Y224" i="2" l="1"/>
  <c r="AC224" i="2" s="1"/>
  <c r="U225" i="2"/>
  <c r="W225" i="2" s="1"/>
  <c r="X225" i="2" s="1"/>
  <c r="U226" i="2" l="1"/>
  <c r="W226" i="2" s="1"/>
  <c r="Y225" i="2"/>
  <c r="AC225" i="2" s="1"/>
  <c r="V226" i="2"/>
  <c r="AA226" i="2" s="1"/>
  <c r="X226" i="2" l="1"/>
  <c r="U227" i="2" l="1"/>
  <c r="Y226" i="2"/>
  <c r="AC226" i="2" s="1"/>
  <c r="V227" i="2"/>
  <c r="AA227" i="2" s="1"/>
  <c r="W227" i="2" l="1"/>
  <c r="X227" i="2" s="1"/>
  <c r="Y227" i="2" l="1"/>
  <c r="AC227" i="2" s="1"/>
  <c r="V228" i="2"/>
  <c r="AA228" i="2" s="1"/>
  <c r="U228" i="2"/>
  <c r="W228" i="2" l="1"/>
  <c r="X228" i="2" s="1"/>
  <c r="V229" i="2" l="1"/>
  <c r="AA229" i="2" s="1"/>
  <c r="U229" i="2"/>
  <c r="W229" i="2" s="1"/>
  <c r="Y228" i="2"/>
  <c r="AC228" i="2" s="1"/>
  <c r="X229" i="2" l="1"/>
  <c r="Y229" i="2" s="1"/>
  <c r="AC229" i="2" s="1"/>
  <c r="U230" i="2" l="1"/>
  <c r="W230" i="2" s="1"/>
  <c r="V230" i="2"/>
  <c r="AA230" i="2" s="1"/>
  <c r="X230" i="2" l="1"/>
  <c r="V231" i="2" s="1"/>
  <c r="AA231" i="2" s="1"/>
  <c r="U231" i="2" l="1"/>
  <c r="W231" i="2" s="1"/>
  <c r="Y230" i="2"/>
  <c r="AC230" i="2" s="1"/>
  <c r="X231" i="2" l="1"/>
  <c r="V232" i="2" l="1"/>
  <c r="AA232" i="2" s="1"/>
  <c r="Y231" i="2"/>
  <c r="AC231" i="2" s="1"/>
  <c r="U232" i="2"/>
  <c r="W232" i="2" s="1"/>
  <c r="X232" i="2" l="1"/>
  <c r="Y232" i="2" s="1"/>
  <c r="AC232" i="2" s="1"/>
  <c r="U233" i="2" l="1"/>
  <c r="W233" i="2" s="1"/>
  <c r="V233" i="2"/>
  <c r="AA233" i="2" s="1"/>
  <c r="X233" i="2" l="1"/>
  <c r="Y233" i="2" s="1"/>
  <c r="AC233" i="2" s="1"/>
  <c r="U234" i="2" l="1"/>
  <c r="W234" i="2" s="1"/>
  <c r="V234" i="2"/>
  <c r="AA234" i="2" s="1"/>
  <c r="X234" i="2" l="1"/>
  <c r="U235" i="2" s="1"/>
  <c r="W235" i="2" s="1"/>
  <c r="V235" i="2" l="1"/>
  <c r="AA235" i="2" s="1"/>
  <c r="Y234" i="2"/>
  <c r="AC234" i="2" s="1"/>
  <c r="X235" i="2" l="1"/>
  <c r="U236" i="2" s="1"/>
  <c r="W236" i="2" s="1"/>
  <c r="Y235" i="2" l="1"/>
  <c r="AC235" i="2" s="1"/>
  <c r="V236" i="2"/>
  <c r="AA236" i="2" s="1"/>
  <c r="X236" i="2" l="1"/>
  <c r="V237" i="2" s="1"/>
  <c r="AA237" i="2" s="1"/>
  <c r="Y236" i="2" l="1"/>
  <c r="AC236" i="2" s="1"/>
  <c r="U237" i="2"/>
  <c r="W237" i="2" s="1"/>
  <c r="X237" i="2" s="1"/>
  <c r="U238" i="2" s="1"/>
  <c r="W238" i="2" s="1"/>
  <c r="Y237" i="2" l="1"/>
  <c r="AC237" i="2" s="1"/>
  <c r="V238" i="2"/>
  <c r="AA238" i="2" s="1"/>
  <c r="X238" i="2" l="1"/>
  <c r="V239" i="2" s="1"/>
  <c r="AA239" i="2" s="1"/>
  <c r="Y238" i="2" l="1"/>
  <c r="AC238" i="2" s="1"/>
  <c r="U239" i="2"/>
  <c r="W239" i="2" s="1"/>
  <c r="X239" i="2" s="1"/>
  <c r="Y239" i="2" s="1"/>
  <c r="AC239" i="2" s="1"/>
  <c r="V240" i="2" l="1"/>
  <c r="AA240" i="2" s="1"/>
  <c r="U240" i="2"/>
  <c r="W240" i="2" s="1"/>
  <c r="X240" i="2" l="1"/>
  <c r="Y240" i="2" s="1"/>
  <c r="AC240" i="2" s="1"/>
  <c r="V241" i="2" l="1"/>
  <c r="AA241" i="2" s="1"/>
  <c r="U241" i="2"/>
  <c r="W241" i="2" s="1"/>
  <c r="X241" i="2" l="1"/>
  <c r="V242" i="2" s="1"/>
  <c r="AA242" i="2" s="1"/>
  <c r="Y241" i="2" l="1"/>
  <c r="AC241" i="2" s="1"/>
  <c r="U242" i="2"/>
  <c r="W242" i="2" s="1"/>
  <c r="X242" i="2" s="1"/>
  <c r="U243" i="2" l="1"/>
  <c r="W243" i="2" s="1"/>
  <c r="V243" i="2"/>
  <c r="AA243" i="2" s="1"/>
  <c r="Y242" i="2"/>
  <c r="AC242" i="2" s="1"/>
  <c r="X243" i="2" l="1"/>
  <c r="Y243" i="2" l="1"/>
  <c r="AC243" i="2" s="1"/>
  <c r="V244" i="2"/>
  <c r="AA244" i="2" s="1"/>
  <c r="U244" i="2"/>
  <c r="W244" i="2" l="1"/>
  <c r="X244" i="2" s="1"/>
  <c r="U245" i="2" l="1"/>
  <c r="W245" i="2" s="1"/>
  <c r="V245" i="2"/>
  <c r="AA245" i="2" s="1"/>
  <c r="Y244" i="2"/>
  <c r="AC244" i="2" s="1"/>
  <c r="X245" i="2" l="1"/>
  <c r="V246" i="2" l="1"/>
  <c r="AA246" i="2" s="1"/>
  <c r="U246" i="2"/>
  <c r="W246" i="2" s="1"/>
  <c r="Y245" i="2"/>
  <c r="AC245" i="2" s="1"/>
  <c r="X246" i="2" l="1"/>
  <c r="V247" i="2" l="1"/>
  <c r="AA247" i="2" s="1"/>
  <c r="U247" i="2"/>
  <c r="Y246" i="2"/>
  <c r="AC246" i="2" s="1"/>
  <c r="W247" i="2" l="1"/>
  <c r="X247" i="2" s="1"/>
  <c r="V248" i="2" l="1"/>
  <c r="AA248" i="2" s="1"/>
  <c r="U248" i="2"/>
  <c r="W248" i="2" s="1"/>
  <c r="Y247" i="2"/>
  <c r="AC247" i="2" s="1"/>
  <c r="X248" i="2" l="1"/>
  <c r="Y248" i="2" s="1"/>
  <c r="AC248" i="2" s="1"/>
  <c r="U249" i="2" l="1"/>
  <c r="W249" i="2" s="1"/>
  <c r="V249" i="2"/>
  <c r="AA249" i="2" s="1"/>
  <c r="X249" i="2" l="1"/>
  <c r="Y249" i="2" s="1"/>
  <c r="AC249" i="2" s="1"/>
  <c r="V250" i="2" l="1"/>
  <c r="AA250" i="2" s="1"/>
  <c r="U250" i="2"/>
  <c r="W250" i="2" s="1"/>
  <c r="X250" i="2" l="1"/>
  <c r="Y250" i="2" s="1"/>
  <c r="AC250" i="2" s="1"/>
  <c r="V251" i="2" l="1"/>
  <c r="AA251" i="2" s="1"/>
  <c r="U251" i="2"/>
  <c r="W251" i="2" s="1"/>
  <c r="X251" i="2" l="1"/>
  <c r="U252" i="2" s="1"/>
  <c r="Y251" i="2" l="1"/>
  <c r="AC251" i="2" s="1"/>
  <c r="V252" i="2"/>
  <c r="AA252" i="2" s="1"/>
  <c r="W252" i="2"/>
  <c r="X252" i="2" l="1"/>
  <c r="V253" i="2" s="1"/>
  <c r="AA253" i="2" s="1"/>
  <c r="Y252" i="2" l="1"/>
  <c r="AC252" i="2" s="1"/>
  <c r="U253" i="2"/>
  <c r="W253" i="2" s="1"/>
  <c r="X253" i="2" s="1"/>
  <c r="Y253" i="2" l="1"/>
  <c r="AC253" i="2" s="1"/>
  <c r="V254" i="2"/>
  <c r="AA254" i="2" s="1"/>
  <c r="U254" i="2"/>
  <c r="W254" i="2" s="1"/>
  <c r="X254" i="2" l="1"/>
  <c r="U255" i="2" s="1"/>
  <c r="Y254" i="2" l="1"/>
  <c r="AC254" i="2" s="1"/>
  <c r="V255" i="2"/>
  <c r="AA255" i="2" s="1"/>
  <c r="W255" i="2"/>
  <c r="X255" i="2" l="1"/>
  <c r="U256" i="2" s="1"/>
  <c r="W256" i="2" s="1"/>
  <c r="Y255" i="2" l="1"/>
  <c r="AC255" i="2" s="1"/>
  <c r="V256" i="2"/>
  <c r="AA256" i="2" s="1"/>
  <c r="X256" i="2" l="1"/>
  <c r="U257" i="2" s="1"/>
  <c r="W257" i="2" s="1"/>
  <c r="Y256" i="2" l="1"/>
  <c r="AC256" i="2" s="1"/>
  <c r="V257" i="2"/>
  <c r="AA257" i="2" s="1"/>
  <c r="X257" i="2" l="1"/>
  <c r="Y257" i="2" s="1"/>
  <c r="AC257" i="2" s="1"/>
  <c r="V258" i="2" l="1"/>
  <c r="AA258" i="2" s="1"/>
  <c r="U258" i="2"/>
  <c r="W258" i="2" s="1"/>
  <c r="X258" i="2" l="1"/>
  <c r="V259" i="2" s="1"/>
  <c r="AA259" i="2" s="1"/>
  <c r="U259" i="2" l="1"/>
  <c r="W259" i="2" s="1"/>
  <c r="X259" i="2" s="1"/>
  <c r="Y259" i="2" s="1"/>
  <c r="AC259" i="2" s="1"/>
  <c r="Y258" i="2"/>
  <c r="AC258" i="2" s="1"/>
  <c r="V260" i="2" l="1"/>
  <c r="AA260" i="2" s="1"/>
  <c r="U260" i="2"/>
  <c r="W260" i="2" s="1"/>
  <c r="X260" i="2" l="1"/>
  <c r="U261" i="2" s="1"/>
  <c r="Y260" i="2" l="1"/>
  <c r="AC260" i="2" s="1"/>
  <c r="V261" i="2"/>
  <c r="AA261" i="2" s="1"/>
  <c r="W261" i="2"/>
  <c r="X261" i="2" l="1"/>
  <c r="Y261" i="2" s="1"/>
  <c r="AC261" i="2" s="1"/>
  <c r="U262" i="2" l="1"/>
  <c r="W262" i="2" s="1"/>
  <c r="V262" i="2"/>
  <c r="AA262" i="2" s="1"/>
  <c r="X262" i="2" l="1"/>
  <c r="U263" i="2" s="1"/>
  <c r="W263" i="2" s="1"/>
  <c r="V263" i="2" l="1"/>
  <c r="AA263" i="2" s="1"/>
  <c r="Y262" i="2"/>
  <c r="AC262" i="2" s="1"/>
  <c r="X263" i="2" l="1"/>
  <c r="Y263" i="2" s="1"/>
  <c r="AC263" i="2" s="1"/>
  <c r="V264" i="2" l="1"/>
  <c r="AA264" i="2" s="1"/>
  <c r="U264" i="2"/>
  <c r="W264" i="2" s="1"/>
  <c r="X264" i="2" l="1"/>
  <c r="U265" i="2" s="1"/>
  <c r="W265" i="2" l="1"/>
  <c r="V265" i="2"/>
  <c r="AA265" i="2" s="1"/>
  <c r="Y264" i="2"/>
  <c r="AC264" i="2" s="1"/>
  <c r="X265" i="2" l="1"/>
  <c r="V266" i="2" s="1"/>
  <c r="AA266" i="2" s="1"/>
  <c r="Y265" i="2" l="1"/>
  <c r="AC265" i="2" s="1"/>
  <c r="U266" i="2"/>
  <c r="W266" i="2" s="1"/>
  <c r="X266" i="2" s="1"/>
  <c r="V267" i="2" s="1"/>
  <c r="AA267" i="2" s="1"/>
  <c r="Y266" i="2" l="1"/>
  <c r="AC266" i="2" s="1"/>
  <c r="U267" i="2"/>
  <c r="W267" i="2" s="1"/>
  <c r="X267" i="2" s="1"/>
  <c r="U268" i="2" s="1"/>
  <c r="V268" i="2" l="1"/>
  <c r="AA268" i="2" s="1"/>
  <c r="W268" i="2"/>
  <c r="Y267" i="2"/>
  <c r="AC267" i="2" s="1"/>
  <c r="X268" i="2" l="1"/>
  <c r="V269" i="2" s="1"/>
  <c r="AA269" i="2" s="1"/>
  <c r="U269" i="2" l="1"/>
  <c r="W269" i="2" s="1"/>
  <c r="X269" i="2" s="1"/>
  <c r="U270" i="2" s="1"/>
  <c r="Y268" i="2"/>
  <c r="AC268" i="2" s="1"/>
  <c r="W270" i="2" l="1"/>
  <c r="V270" i="2"/>
  <c r="AA270" i="2" s="1"/>
  <c r="Y269" i="2"/>
  <c r="AC269" i="2" s="1"/>
  <c r="X270" i="2" l="1"/>
  <c r="U271" i="2" s="1"/>
  <c r="W271" i="2" l="1"/>
  <c r="Y270" i="2"/>
  <c r="AC270" i="2" s="1"/>
  <c r="V271" i="2"/>
  <c r="AA271" i="2" s="1"/>
  <c r="X271" i="2" l="1"/>
  <c r="Y271" i="2" s="1"/>
  <c r="AC271" i="2" s="1"/>
  <c r="V272" i="2" l="1"/>
  <c r="AA272" i="2" s="1"/>
  <c r="U272" i="2"/>
  <c r="W272" i="2" s="1"/>
  <c r="X272" i="2" l="1"/>
  <c r="V273" i="2" s="1"/>
  <c r="AA273" i="2" s="1"/>
  <c r="Y272" i="2" l="1"/>
  <c r="AC272" i="2" s="1"/>
  <c r="U273" i="2"/>
  <c r="W273" i="2" s="1"/>
  <c r="X273" i="2" s="1"/>
  <c r="Y273" i="2" s="1"/>
  <c r="AC273" i="2" s="1"/>
  <c r="U274" i="2" l="1"/>
  <c r="W274" i="2" s="1"/>
  <c r="V274" i="2"/>
  <c r="AA274" i="2" s="1"/>
  <c r="X274" i="2" l="1"/>
  <c r="V275" i="2" s="1"/>
  <c r="AA275" i="2" s="1"/>
  <c r="U275" i="2" l="1"/>
  <c r="W275" i="2" s="1"/>
  <c r="X275" i="2" s="1"/>
  <c r="Y274" i="2"/>
  <c r="AC274" i="2" s="1"/>
  <c r="V276" i="2" l="1"/>
  <c r="AA276" i="2" s="1"/>
  <c r="Y275" i="2"/>
  <c r="AC275" i="2" s="1"/>
  <c r="U276" i="2"/>
  <c r="W276" i="2" s="1"/>
  <c r="X276" i="2" l="1"/>
  <c r="Y276" i="2" s="1"/>
  <c r="AC276" i="2" s="1"/>
  <c r="U277" i="2" l="1"/>
  <c r="W277" i="2" s="1"/>
  <c r="V277" i="2"/>
  <c r="AA277" i="2" s="1"/>
  <c r="X277" i="2" l="1"/>
  <c r="Y277" i="2" s="1"/>
  <c r="AC277" i="2" s="1"/>
  <c r="U278" i="2" l="1"/>
  <c r="W278" i="2" s="1"/>
  <c r="V278" i="2"/>
  <c r="AA278" i="2" s="1"/>
  <c r="X278" i="2" l="1"/>
  <c r="V279" i="2" s="1"/>
  <c r="AA279" i="2" s="1"/>
  <c r="U279" i="2" l="1"/>
  <c r="W279" i="2" s="1"/>
  <c r="X279" i="2" s="1"/>
  <c r="U280" i="2" s="1"/>
  <c r="W280" i="2" s="1"/>
  <c r="Y278" i="2"/>
  <c r="AC278" i="2" s="1"/>
  <c r="V280" i="2" l="1"/>
  <c r="AA280" i="2" s="1"/>
  <c r="Y279" i="2"/>
  <c r="AC279" i="2" s="1"/>
  <c r="X280" i="2" l="1"/>
  <c r="V281" i="2" s="1"/>
  <c r="AA281" i="2" s="1"/>
  <c r="Y280" i="2" l="1"/>
  <c r="AC280" i="2" s="1"/>
  <c r="U281" i="2"/>
  <c r="W281" i="2" s="1"/>
  <c r="X281" i="2" s="1"/>
  <c r="V282" i="2" s="1"/>
  <c r="AA282" i="2" s="1"/>
  <c r="Y281" i="2" l="1"/>
  <c r="AC281" i="2" s="1"/>
  <c r="U282" i="2"/>
  <c r="W282" i="2" s="1"/>
  <c r="X282" i="2" s="1"/>
  <c r="U283" i="2" s="1"/>
  <c r="W283" i="2" s="1"/>
  <c r="Y282" i="2" l="1"/>
  <c r="AC282" i="2" s="1"/>
  <c r="V283" i="2"/>
  <c r="AA283" i="2" s="1"/>
  <c r="X283" i="2" l="1"/>
  <c r="Y283" i="2" s="1"/>
  <c r="AC283" i="2" s="1"/>
  <c r="U284" i="2" l="1"/>
  <c r="W284" i="2" s="1"/>
  <c r="V284" i="2"/>
  <c r="AA284" i="2" s="1"/>
  <c r="X284" i="2" l="1"/>
  <c r="V285" i="2" s="1"/>
  <c r="AA285" i="2" s="1"/>
  <c r="Y284" i="2" l="1"/>
  <c r="AC284" i="2" s="1"/>
  <c r="U285" i="2"/>
  <c r="W285" i="2" s="1"/>
  <c r="X285" i="2" l="1"/>
  <c r="Y285" i="2" s="1"/>
  <c r="AC285" i="2" s="1"/>
  <c r="V286" i="2" l="1"/>
  <c r="AA286" i="2" s="1"/>
  <c r="U286" i="2"/>
  <c r="W286" i="2" s="1"/>
  <c r="X286" i="2" l="1"/>
  <c r="Y286" i="2" s="1"/>
  <c r="AC286" i="2" s="1"/>
  <c r="V287" i="2" l="1"/>
  <c r="AA287" i="2" s="1"/>
  <c r="U287" i="2"/>
  <c r="W287" i="2" s="1"/>
  <c r="X287" i="2" l="1"/>
  <c r="V288" i="2" s="1"/>
  <c r="AA288" i="2" s="1"/>
  <c r="Y287" i="2" l="1"/>
  <c r="AC287" i="2" s="1"/>
  <c r="U288" i="2"/>
  <c r="W288" i="2" s="1"/>
  <c r="X288" i="2" s="1"/>
  <c r="V289" i="2" s="1"/>
  <c r="AA289" i="2" s="1"/>
  <c r="U289" i="2" l="1"/>
  <c r="W289" i="2" s="1"/>
  <c r="Y288" i="2"/>
  <c r="AC288" i="2" s="1"/>
  <c r="X289" i="2" l="1"/>
  <c r="U290" i="2" s="1"/>
  <c r="W290" i="2" l="1"/>
  <c r="Y289" i="2"/>
  <c r="AC289" i="2" s="1"/>
  <c r="V290" i="2"/>
  <c r="AA290" i="2" s="1"/>
  <c r="X290" i="2" l="1"/>
  <c r="U291" i="2" s="1"/>
  <c r="W291" i="2" s="1"/>
  <c r="V291" i="2" l="1"/>
  <c r="AA291" i="2" s="1"/>
  <c r="Y290" i="2"/>
  <c r="AC290" i="2" s="1"/>
  <c r="X291" i="2" l="1"/>
  <c r="Y291" i="2" s="1"/>
  <c r="AC291" i="2" s="1"/>
  <c r="V292" i="2" l="1"/>
  <c r="AA292" i="2" s="1"/>
  <c r="U292" i="2"/>
  <c r="W292" i="2" s="1"/>
  <c r="X292" i="2" l="1"/>
  <c r="V293" i="2" s="1"/>
  <c r="AA293" i="2" s="1"/>
  <c r="U293" i="2" l="1"/>
  <c r="W293" i="2" s="1"/>
  <c r="X293" i="2" s="1"/>
  <c r="U294" i="2" s="1"/>
  <c r="W294" i="2" s="1"/>
  <c r="Y292" i="2"/>
  <c r="AC292" i="2" s="1"/>
  <c r="Y293" i="2" l="1"/>
  <c r="AC293" i="2" s="1"/>
  <c r="V294" i="2"/>
  <c r="AA294" i="2" s="1"/>
  <c r="X294" i="2" l="1"/>
  <c r="U295" i="2" s="1"/>
  <c r="W295" i="2" l="1"/>
  <c r="Y294" i="2"/>
  <c r="AC294" i="2" s="1"/>
  <c r="V295" i="2"/>
  <c r="AA295" i="2" s="1"/>
  <c r="X295" i="2" l="1"/>
  <c r="V296" i="2" s="1"/>
  <c r="AA296" i="2" s="1"/>
  <c r="Y295" i="2" l="1"/>
  <c r="AC295" i="2" s="1"/>
  <c r="U296" i="2"/>
  <c r="W296" i="2" s="1"/>
  <c r="X296" i="2" l="1"/>
  <c r="Y296" i="2" s="1"/>
  <c r="AC296" i="2" s="1"/>
  <c r="U297" i="2" l="1"/>
  <c r="W297" i="2" s="1"/>
  <c r="V297" i="2"/>
  <c r="AA297" i="2" s="1"/>
  <c r="X297" i="2" l="1"/>
  <c r="V298" i="2" s="1"/>
  <c r="AA298" i="2" s="1"/>
  <c r="U298" i="2" l="1"/>
  <c r="W298" i="2" s="1"/>
  <c r="X298" i="2" s="1"/>
  <c r="Y298" i="2" s="1"/>
  <c r="AC298" i="2" s="1"/>
  <c r="Y297" i="2"/>
  <c r="AC297" i="2" s="1"/>
  <c r="U299" i="2" l="1"/>
  <c r="W299" i="2" s="1"/>
  <c r="V299" i="2"/>
  <c r="AA299" i="2" s="1"/>
  <c r="X299" i="2" l="1"/>
  <c r="Y299" i="2" s="1"/>
  <c r="AC299" i="2" s="1"/>
  <c r="V300" i="2" l="1"/>
  <c r="AA300" i="2" s="1"/>
  <c r="U300" i="2"/>
  <c r="W300" i="2" s="1"/>
  <c r="X300" i="2" l="1"/>
  <c r="V301" i="2" s="1"/>
  <c r="AA301" i="2" s="1"/>
  <c r="Y300" i="2" l="1"/>
  <c r="AC300" i="2" s="1"/>
  <c r="U301" i="2"/>
  <c r="W301" i="2" s="1"/>
  <c r="X301" i="2" s="1"/>
  <c r="U302" i="2" s="1"/>
  <c r="W302" i="2" s="1"/>
  <c r="V302" i="2" l="1"/>
  <c r="AA302" i="2" s="1"/>
  <c r="Y301" i="2"/>
  <c r="AC301" i="2" s="1"/>
  <c r="X302" i="2" l="1"/>
  <c r="U303" i="2" s="1"/>
  <c r="W303" i="2" s="1"/>
  <c r="V303" i="2" l="1"/>
  <c r="AA303" i="2" s="1"/>
  <c r="Y302" i="2"/>
  <c r="AC302" i="2" s="1"/>
  <c r="X303" i="2" l="1"/>
  <c r="V304" i="2" s="1"/>
  <c r="AA304" i="2" s="1"/>
  <c r="Y303" i="2" l="1"/>
  <c r="AC303" i="2" s="1"/>
  <c r="U304" i="2"/>
  <c r="W304" i="2" s="1"/>
  <c r="X304" i="2" s="1"/>
  <c r="V305" i="2" s="1"/>
  <c r="AA305" i="2" s="1"/>
  <c r="Y304" i="2" l="1"/>
  <c r="AC304" i="2" s="1"/>
  <c r="U305" i="2"/>
  <c r="W305" i="2" s="1"/>
  <c r="X305" i="2" s="1"/>
  <c r="U306" i="2" s="1"/>
  <c r="W306" i="2" s="1"/>
  <c r="Y305" i="2" l="1"/>
  <c r="AC305" i="2" s="1"/>
  <c r="V306" i="2"/>
  <c r="AA306" i="2" s="1"/>
  <c r="X306" i="2" l="1"/>
  <c r="U307" i="2" s="1"/>
  <c r="W307" i="2" s="1"/>
  <c r="Y306" i="2" l="1"/>
  <c r="AC306" i="2" s="1"/>
  <c r="V307" i="2"/>
  <c r="AA307" i="2" s="1"/>
  <c r="X307" i="2" l="1"/>
  <c r="Y307" i="2" s="1"/>
  <c r="AC307" i="2" s="1"/>
  <c r="V308" i="2" l="1"/>
  <c r="AA308" i="2" s="1"/>
  <c r="U308" i="2"/>
  <c r="W308" i="2" s="1"/>
  <c r="X308" i="2" l="1"/>
  <c r="Y308" i="2" s="1"/>
  <c r="AC308" i="2" s="1"/>
  <c r="V309" i="2" l="1"/>
  <c r="AA309" i="2" s="1"/>
  <c r="U309" i="2"/>
  <c r="W309" i="2" s="1"/>
  <c r="X309" i="2" l="1"/>
  <c r="V310" i="2" s="1"/>
  <c r="AA310" i="2" s="1"/>
  <c r="Y309" i="2" l="1"/>
  <c r="AC309" i="2" s="1"/>
  <c r="U310" i="2"/>
  <c r="W310" i="2" s="1"/>
  <c r="X310" i="2" s="1"/>
  <c r="V311" i="2" s="1"/>
  <c r="AA311" i="2" s="1"/>
  <c r="U311" i="2" l="1"/>
  <c r="W311" i="2" s="1"/>
  <c r="Y310" i="2"/>
  <c r="AC310" i="2" s="1"/>
  <c r="X311" i="2" l="1"/>
  <c r="U312" i="2" s="1"/>
  <c r="W312" i="2" s="1"/>
  <c r="V312" i="2" l="1"/>
  <c r="AA312" i="2" s="1"/>
  <c r="Y311" i="2"/>
  <c r="AC311" i="2" s="1"/>
  <c r="X312" i="2" l="1"/>
  <c r="U313" i="2" s="1"/>
  <c r="Y312" i="2" l="1"/>
  <c r="AC312" i="2" s="1"/>
  <c r="V313" i="2"/>
  <c r="AA313" i="2" s="1"/>
  <c r="W313" i="2"/>
  <c r="X313" i="2" l="1"/>
  <c r="Y313" i="2" s="1"/>
  <c r="AC313" i="2" s="1"/>
  <c r="U314" i="2" l="1"/>
  <c r="W314" i="2" s="1"/>
  <c r="V314" i="2"/>
  <c r="AA314" i="2" s="1"/>
  <c r="X314" i="2" l="1"/>
  <c r="U315" i="2" s="1"/>
  <c r="W315" i="2" l="1"/>
  <c r="V315" i="2"/>
  <c r="AA315" i="2" s="1"/>
  <c r="Y314" i="2"/>
  <c r="AC314" i="2" s="1"/>
  <c r="X315" i="2" l="1"/>
  <c r="Y315" i="2" s="1"/>
  <c r="AC315" i="2" s="1"/>
  <c r="U316" i="2" l="1"/>
  <c r="W316" i="2" s="1"/>
  <c r="V316" i="2"/>
  <c r="AA316" i="2" s="1"/>
  <c r="X316" i="2" l="1"/>
  <c r="V317" i="2" s="1"/>
  <c r="AA317" i="2" s="1"/>
  <c r="Y316" i="2" l="1"/>
  <c r="AC316" i="2" s="1"/>
  <c r="U317" i="2"/>
  <c r="W317" i="2" s="1"/>
  <c r="X317" i="2" s="1"/>
  <c r="V318" i="2" s="1"/>
  <c r="AA318" i="2" s="1"/>
  <c r="Y317" i="2" l="1"/>
  <c r="AC317" i="2" s="1"/>
  <c r="U318" i="2"/>
  <c r="W318" i="2" s="1"/>
  <c r="X318" i="2" s="1"/>
  <c r="V319" i="2" s="1"/>
  <c r="AA319" i="2" s="1"/>
  <c r="Y318" i="2" l="1"/>
  <c r="AC318" i="2" s="1"/>
  <c r="U319" i="2"/>
  <c r="W319" i="2" s="1"/>
  <c r="X319" i="2" l="1"/>
  <c r="V320" i="2" s="1"/>
  <c r="AA320" i="2" s="1"/>
  <c r="U320" i="2" l="1"/>
  <c r="W320" i="2" s="1"/>
  <c r="X320" i="2" s="1"/>
  <c r="Y320" i="2" s="1"/>
  <c r="AC320" i="2" s="1"/>
  <c r="Y319" i="2"/>
  <c r="AC319" i="2" s="1"/>
  <c r="U321" i="2" l="1"/>
  <c r="W321" i="2" s="1"/>
  <c r="V321" i="2"/>
  <c r="AA321" i="2" s="1"/>
  <c r="X321" i="2" l="1"/>
  <c r="Y321" i="2" s="1"/>
  <c r="AC321" i="2" s="1"/>
  <c r="V322" i="2" l="1"/>
  <c r="AA322" i="2" s="1"/>
  <c r="U322" i="2"/>
  <c r="W322" i="2" s="1"/>
  <c r="X322" i="2" l="1"/>
  <c r="V323" i="2" s="1"/>
  <c r="AA323" i="2" s="1"/>
  <c r="Y322" i="2" l="1"/>
  <c r="AC322" i="2" s="1"/>
  <c r="U323" i="2"/>
  <c r="W323" i="2" s="1"/>
  <c r="X323" i="2" s="1"/>
  <c r="V324" i="2" l="1"/>
  <c r="AA324" i="2" s="1"/>
  <c r="U324" i="2"/>
  <c r="Y323" i="2"/>
  <c r="AC323" i="2" s="1"/>
  <c r="W324" i="2" l="1"/>
  <c r="X324" i="2" s="1"/>
  <c r="U325" i="2" l="1"/>
  <c r="Y324" i="2"/>
  <c r="AC324" i="2" s="1"/>
  <c r="V325" i="2"/>
  <c r="AA325" i="2" s="1"/>
  <c r="W325" i="2" l="1"/>
  <c r="X325" i="2" s="1"/>
  <c r="V326" i="2" l="1"/>
  <c r="AA326" i="2" s="1"/>
  <c r="U326" i="2"/>
  <c r="Y325" i="2"/>
  <c r="AC325" i="2" s="1"/>
  <c r="W326" i="2" l="1"/>
  <c r="X326" i="2" s="1"/>
  <c r="U327" i="2" l="1"/>
  <c r="W327" i="2" s="1"/>
  <c r="Y326" i="2"/>
  <c r="AC326" i="2" s="1"/>
  <c r="V327" i="2"/>
  <c r="AA327" i="2" s="1"/>
  <c r="X327" i="2" l="1"/>
  <c r="U328" i="2" l="1"/>
  <c r="Y327" i="2"/>
  <c r="AC327" i="2" s="1"/>
  <c r="V328" i="2"/>
  <c r="AA328" i="2" s="1"/>
  <c r="W328" i="2" l="1"/>
  <c r="X328" i="2" s="1"/>
  <c r="U329" i="2" l="1"/>
  <c r="W329" i="2" s="1"/>
  <c r="Y328" i="2"/>
  <c r="AC328" i="2" s="1"/>
  <c r="V329" i="2"/>
  <c r="AA329" i="2" s="1"/>
  <c r="X329" i="2" l="1"/>
  <c r="U330" i="2" s="1"/>
  <c r="Y329" i="2" l="1"/>
  <c r="AC329" i="2" s="1"/>
  <c r="V330" i="2"/>
  <c r="AA330" i="2" s="1"/>
  <c r="W330" i="2"/>
  <c r="X330" i="2" l="1"/>
  <c r="Y330" i="2" s="1"/>
  <c r="AC330" i="2" s="1"/>
  <c r="U331" i="2" l="1"/>
  <c r="W331" i="2" s="1"/>
  <c r="V331" i="2"/>
  <c r="AA331" i="2" s="1"/>
  <c r="X331" i="2" l="1"/>
  <c r="V332" i="2" s="1"/>
  <c r="AA332" i="2" s="1"/>
  <c r="Y331" i="2" l="1"/>
  <c r="AC331" i="2" s="1"/>
  <c r="U332" i="2"/>
  <c r="W332" i="2" s="1"/>
  <c r="X332" i="2" l="1"/>
  <c r="U333" i="2" s="1"/>
  <c r="W333" i="2" s="1"/>
  <c r="V333" i="2" l="1"/>
  <c r="AA333" i="2" s="1"/>
  <c r="Y332" i="2"/>
  <c r="AC332" i="2" s="1"/>
  <c r="X333" i="2" l="1"/>
  <c r="U334" i="2" s="1"/>
  <c r="W334" i="2" s="1"/>
  <c r="V334" i="2" l="1"/>
  <c r="AA334" i="2" s="1"/>
  <c r="Y333" i="2"/>
  <c r="AC333" i="2" s="1"/>
  <c r="X334" i="2" l="1"/>
  <c r="Y334" i="2" s="1"/>
  <c r="AC334" i="2" s="1"/>
  <c r="U335" i="2" l="1"/>
  <c r="W335" i="2" s="1"/>
  <c r="V335" i="2"/>
  <c r="AA335" i="2" s="1"/>
  <c r="X335" i="2" l="1"/>
  <c r="V336" i="2" s="1"/>
  <c r="AA336" i="2" s="1"/>
  <c r="Y335" i="2" l="1"/>
  <c r="AC335" i="2" s="1"/>
  <c r="U336" i="2"/>
  <c r="W336" i="2" s="1"/>
  <c r="X336" i="2" s="1"/>
  <c r="V337" i="2" l="1"/>
  <c r="AA337" i="2" s="1"/>
  <c r="Y336" i="2"/>
  <c r="AC336" i="2" s="1"/>
  <c r="U337" i="2"/>
  <c r="W337" i="2" s="1"/>
  <c r="X337" i="2" l="1"/>
  <c r="V338" i="2" s="1"/>
  <c r="AA338" i="2" s="1"/>
  <c r="Y337" i="2" l="1"/>
  <c r="AC337" i="2" s="1"/>
  <c r="U338" i="2"/>
  <c r="W338" i="2" s="1"/>
  <c r="X338" i="2" l="1"/>
  <c r="U339" i="2" s="1"/>
  <c r="W339" i="2" s="1"/>
  <c r="V339" i="2" l="1"/>
  <c r="AA339" i="2" s="1"/>
  <c r="Y338" i="2"/>
  <c r="AC338" i="2" s="1"/>
  <c r="X339" i="2" l="1"/>
  <c r="U340" i="2" s="1"/>
  <c r="W340" i="2" s="1"/>
  <c r="V340" i="2" l="1"/>
  <c r="AA340" i="2" s="1"/>
  <c r="Y339" i="2"/>
  <c r="AC339" i="2" s="1"/>
  <c r="X340" i="2" l="1"/>
  <c r="Y340" i="2" s="1"/>
  <c r="AC340" i="2" s="1"/>
  <c r="U341" i="2" l="1"/>
  <c r="W341" i="2" s="1"/>
  <c r="V341" i="2"/>
  <c r="AA341" i="2" s="1"/>
  <c r="X341" i="2" l="1"/>
  <c r="U342" i="2" l="1"/>
  <c r="V342" i="2"/>
  <c r="AA342" i="2" s="1"/>
  <c r="Y341" i="2"/>
  <c r="AC341" i="2" s="1"/>
  <c r="W342" i="2" l="1"/>
  <c r="X342" i="2" s="1"/>
  <c r="V343" i="2" l="1"/>
  <c r="AA343" i="2" s="1"/>
  <c r="Y342" i="2"/>
  <c r="AC342" i="2" s="1"/>
  <c r="U343" i="2"/>
  <c r="W343" i="2" s="1"/>
  <c r="X343" i="2" l="1"/>
  <c r="V344" i="2" l="1"/>
  <c r="AA344" i="2" s="1"/>
  <c r="U344" i="2"/>
  <c r="W344" i="2" s="1"/>
  <c r="Y343" i="2"/>
  <c r="AC343" i="2" s="1"/>
  <c r="X344" i="2" l="1"/>
  <c r="U345" i="2" s="1"/>
  <c r="W345" i="2" s="1"/>
  <c r="V345" i="2" l="1"/>
  <c r="AA345" i="2" s="1"/>
  <c r="Y344" i="2"/>
  <c r="AC344" i="2" s="1"/>
  <c r="X345" i="2" l="1"/>
  <c r="Y345" i="2" s="1"/>
  <c r="AC345" i="2" s="1"/>
  <c r="U346" i="2" l="1"/>
  <c r="W346" i="2" s="1"/>
  <c r="V346" i="2"/>
  <c r="AA346" i="2" s="1"/>
  <c r="X346" i="2" l="1"/>
  <c r="U347" i="2" s="1"/>
  <c r="W347" i="2" s="1"/>
  <c r="V347" i="2" l="1"/>
  <c r="AA347" i="2" s="1"/>
  <c r="Y346" i="2"/>
  <c r="AC346" i="2" s="1"/>
  <c r="X347" i="2" l="1"/>
  <c r="Y347" i="2" s="1"/>
  <c r="AC347" i="2" s="1"/>
  <c r="V348" i="2" l="1"/>
  <c r="AA348" i="2" s="1"/>
  <c r="U348" i="2"/>
  <c r="W348" i="2" s="1"/>
  <c r="X348" i="2" l="1"/>
  <c r="U349" i="2" s="1"/>
  <c r="W349" i="2" s="1"/>
  <c r="V349" i="2" l="1"/>
  <c r="AA349" i="2" s="1"/>
  <c r="Y348" i="2"/>
  <c r="AC348" i="2" s="1"/>
  <c r="X349" i="2" l="1"/>
  <c r="V350" i="2" s="1"/>
  <c r="AA350" i="2" s="1"/>
  <c r="U350" i="2" l="1"/>
  <c r="W350" i="2" s="1"/>
  <c r="X350" i="2" s="1"/>
  <c r="Y350" i="2" s="1"/>
  <c r="AC350" i="2" s="1"/>
  <c r="Y349" i="2"/>
  <c r="AC349" i="2" s="1"/>
  <c r="U351" i="2" l="1"/>
  <c r="W351" i="2" s="1"/>
  <c r="V351" i="2"/>
  <c r="AA351" i="2" s="1"/>
  <c r="X351" i="2" l="1"/>
  <c r="U352" i="2" s="1"/>
  <c r="W352" i="2" s="1"/>
  <c r="Y351" i="2" l="1"/>
  <c r="AC351" i="2" s="1"/>
  <c r="V352" i="2"/>
  <c r="AA352" i="2" s="1"/>
  <c r="X352" i="2" l="1"/>
  <c r="Y352" i="2" s="1"/>
  <c r="AC352" i="2" s="1"/>
  <c r="U353" i="2" l="1"/>
  <c r="W353" i="2" s="1"/>
  <c r="V353" i="2"/>
  <c r="AA353" i="2" s="1"/>
  <c r="X353" i="2" l="1"/>
  <c r="U354" i="2" s="1"/>
  <c r="W354" i="2" s="1"/>
  <c r="Y353" i="2" l="1"/>
  <c r="AC353" i="2" s="1"/>
  <c r="V354" i="2"/>
  <c r="AA354" i="2" s="1"/>
  <c r="X354" i="2" l="1"/>
  <c r="Y354" i="2" s="1"/>
  <c r="AC354" i="2" s="1"/>
  <c r="U355" i="2" l="1"/>
  <c r="W355" i="2" s="1"/>
  <c r="V355" i="2"/>
  <c r="AA355" i="2" s="1"/>
  <c r="X355" i="2" l="1"/>
  <c r="U356" i="2" s="1"/>
  <c r="W356" i="2" s="1"/>
  <c r="V356" i="2" l="1"/>
  <c r="AA356" i="2" s="1"/>
  <c r="Y355" i="2"/>
  <c r="AC355" i="2" s="1"/>
  <c r="X356" i="2" l="1"/>
  <c r="V357" i="2" s="1"/>
  <c r="AA357" i="2" s="1"/>
  <c r="U357" i="2" l="1"/>
  <c r="W357" i="2" s="1"/>
  <c r="X357" i="2" s="1"/>
  <c r="V358" i="2" s="1"/>
  <c r="AA358" i="2" s="1"/>
  <c r="Y356" i="2"/>
  <c r="AC356" i="2" s="1"/>
  <c r="Y357" i="2" l="1"/>
  <c r="AC357" i="2" s="1"/>
  <c r="U358" i="2"/>
  <c r="W358" i="2" s="1"/>
  <c r="X358" i="2" s="1"/>
  <c r="V359" i="2" l="1"/>
  <c r="AA359" i="2" s="1"/>
  <c r="Y358" i="2"/>
  <c r="AC358" i="2" s="1"/>
  <c r="U359" i="2"/>
  <c r="W359" i="2" l="1"/>
  <c r="X359" i="2" s="1"/>
  <c r="V360" i="2" l="1"/>
  <c r="AA360" i="2" s="1"/>
  <c r="Y359" i="2"/>
  <c r="AC359" i="2" s="1"/>
  <c r="U360" i="2"/>
  <c r="W360" i="2" s="1"/>
  <c r="X360" i="2" l="1"/>
  <c r="V361" i="2" s="1"/>
  <c r="AA361" i="2" s="1"/>
  <c r="U361" i="2" l="1"/>
  <c r="W361" i="2" s="1"/>
  <c r="X361" i="2" s="1"/>
  <c r="Y360" i="2"/>
  <c r="AC360" i="2" s="1"/>
  <c r="Y361" i="2" l="1"/>
  <c r="AC361" i="2" s="1"/>
  <c r="U362" i="2"/>
  <c r="V362" i="2"/>
  <c r="AA362" i="2" s="1"/>
  <c r="W362" i="2" l="1"/>
  <c r="X362" i="2" s="1"/>
  <c r="U363" i="2" l="1"/>
  <c r="V363" i="2"/>
  <c r="AA363" i="2" s="1"/>
  <c r="Y362" i="2"/>
  <c r="AC362" i="2" s="1"/>
  <c r="W363" i="2" l="1"/>
  <c r="X363" i="2" s="1"/>
  <c r="U364" i="2" l="1"/>
  <c r="W364" i="2" s="1"/>
  <c r="V364" i="2"/>
  <c r="AA364" i="2" s="1"/>
  <c r="Y363" i="2"/>
  <c r="AC363" i="2" s="1"/>
  <c r="X364" i="2" l="1"/>
  <c r="V365" i="2" l="1"/>
  <c r="AA365" i="2" s="1"/>
  <c r="Y364" i="2"/>
  <c r="AC364" i="2" s="1"/>
  <c r="U365" i="2"/>
  <c r="W365" i="2" s="1"/>
  <c r="X365" i="2" l="1"/>
  <c r="Y365" i="2" s="1"/>
  <c r="AC365" i="2" s="1"/>
  <c r="U366" i="2" l="1"/>
  <c r="W366" i="2" s="1"/>
  <c r="V366" i="2"/>
  <c r="AA366" i="2" s="1"/>
  <c r="X366" i="2" l="1"/>
  <c r="V367" i="2" s="1"/>
  <c r="AA367" i="2" s="1"/>
  <c r="Y366" i="2" l="1"/>
  <c r="AC366" i="2" s="1"/>
  <c r="U367" i="2"/>
  <c r="W367" i="2" s="1"/>
  <c r="X367" i="2" s="1"/>
  <c r="V368" i="2" s="1"/>
  <c r="AA368" i="2" s="1"/>
  <c r="U368" i="2" l="1"/>
  <c r="W368" i="2" s="1"/>
  <c r="X368" i="2" s="1"/>
  <c r="V369" i="2" s="1"/>
  <c r="AA369" i="2" s="1"/>
  <c r="Y367" i="2"/>
  <c r="AC367" i="2" s="1"/>
  <c r="U369" i="2" l="1"/>
  <c r="W369" i="2" s="1"/>
  <c r="X369" i="2" s="1"/>
  <c r="U370" i="2" s="1"/>
  <c r="W370" i="2" s="1"/>
  <c r="Y368" i="2"/>
  <c r="AC368" i="2" s="1"/>
  <c r="Y369" i="2" l="1"/>
  <c r="AC369" i="2" s="1"/>
  <c r="V370" i="2"/>
  <c r="AA370" i="2" s="1"/>
  <c r="X370" i="2" l="1"/>
  <c r="U371" i="2" s="1"/>
  <c r="W371" i="2" l="1"/>
  <c r="Y370" i="2"/>
  <c r="AC370" i="2" s="1"/>
  <c r="V371" i="2"/>
  <c r="AA371" i="2" s="1"/>
  <c r="X371" i="2" l="1"/>
  <c r="V372" i="2" s="1"/>
  <c r="AA372" i="2" s="1"/>
  <c r="Y371" i="2" l="1"/>
  <c r="AC371" i="2" s="1"/>
  <c r="U372" i="2"/>
  <c r="W372" i="2" s="1"/>
  <c r="X372" i="2" l="1"/>
  <c r="U373" i="2" s="1"/>
  <c r="Y372" i="2" l="1"/>
  <c r="AC372" i="2" s="1"/>
  <c r="V373" i="2"/>
  <c r="AA373" i="2" s="1"/>
  <c r="W373" i="2"/>
  <c r="X373" i="2" l="1"/>
  <c r="U374" i="2" s="1"/>
  <c r="W374" i="2" s="1"/>
  <c r="V374" i="2" l="1"/>
  <c r="AA374" i="2" s="1"/>
  <c r="Y373" i="2"/>
  <c r="AC373" i="2" s="1"/>
  <c r="X374" i="2" l="1"/>
  <c r="Y374" i="2" s="1"/>
  <c r="AC374" i="2" s="1"/>
  <c r="V375" i="2" l="1"/>
  <c r="AA375" i="2" s="1"/>
  <c r="U375" i="2"/>
  <c r="W375" i="2" s="1"/>
  <c r="X375" i="2" l="1"/>
  <c r="Y375" i="2" s="1"/>
  <c r="AC375" i="2" s="1"/>
  <c r="U376" i="2" l="1"/>
  <c r="W376" i="2" s="1"/>
  <c r="V376" i="2"/>
  <c r="AA376" i="2" s="1"/>
  <c r="X376" i="2" l="1"/>
  <c r="V377" i="2" s="1"/>
  <c r="AA377" i="2" s="1"/>
  <c r="Y376" i="2" l="1"/>
  <c r="AC376" i="2" s="1"/>
  <c r="U377" i="2"/>
  <c r="W377" i="2" s="1"/>
  <c r="X377" i="2" s="1"/>
  <c r="Y377" i="2" s="1"/>
  <c r="AC377" i="2" s="1"/>
  <c r="V378" i="2" l="1"/>
  <c r="AA378" i="2" s="1"/>
  <c r="U378" i="2"/>
  <c r="W378" i="2" s="1"/>
  <c r="X378" i="2" l="1"/>
  <c r="V379" i="2" s="1"/>
  <c r="AA379" i="2" s="1"/>
  <c r="U379" i="2" l="1"/>
  <c r="W379" i="2" s="1"/>
  <c r="X379" i="2" s="1"/>
  <c r="Y378" i="2"/>
  <c r="AC378" i="2" s="1"/>
  <c r="Y379" i="2" l="1"/>
  <c r="AC379" i="2" s="1"/>
  <c r="V380" i="2"/>
  <c r="AA380" i="2" s="1"/>
  <c r="U380" i="2"/>
  <c r="W380" i="2" l="1"/>
  <c r="X380" i="2" s="1"/>
  <c r="V381" i="2" l="1"/>
  <c r="AA381" i="2" s="1"/>
  <c r="U381" i="2"/>
  <c r="W381" i="2" s="1"/>
  <c r="Y380" i="2"/>
  <c r="AC380" i="2" s="1"/>
  <c r="X381" i="2" l="1"/>
  <c r="Y381" i="2" s="1"/>
  <c r="AC381" i="2" s="1"/>
  <c r="V382" i="2" l="1"/>
  <c r="AA382" i="2" s="1"/>
  <c r="U382" i="2"/>
  <c r="W382" i="2" s="1"/>
  <c r="X382" i="2" l="1"/>
  <c r="U383" i="2" s="1"/>
  <c r="W383" i="2" s="1"/>
  <c r="V383" i="2" l="1"/>
  <c r="AA383" i="2" s="1"/>
  <c r="Y382" i="2"/>
  <c r="AC382" i="2" s="1"/>
  <c r="X383" i="2" l="1"/>
  <c r="Y383" i="2" s="1"/>
  <c r="AC383" i="2" s="1"/>
  <c r="U384" i="2" l="1"/>
  <c r="W384" i="2" s="1"/>
  <c r="V384" i="2"/>
  <c r="AA384" i="2" s="1"/>
  <c r="X384" i="2" l="1"/>
  <c r="V385" i="2" s="1"/>
  <c r="AA385" i="2" s="1"/>
  <c r="U385" i="2" l="1"/>
  <c r="W385" i="2" s="1"/>
  <c r="X385" i="2" s="1"/>
  <c r="V386" i="2" s="1"/>
  <c r="AA386" i="2" s="1"/>
  <c r="Y384" i="2"/>
  <c r="AC384" i="2" s="1"/>
  <c r="U386" i="2" l="1"/>
  <c r="W386" i="2" s="1"/>
  <c r="X386" i="2" s="1"/>
  <c r="Y385" i="2"/>
  <c r="AC385" i="2" s="1"/>
  <c r="Y386" i="2" l="1"/>
  <c r="AC386" i="2" s="1"/>
  <c r="V387" i="2"/>
  <c r="AA387" i="2" s="1"/>
  <c r="U387" i="2"/>
  <c r="W387" i="2" s="1"/>
  <c r="X387" i="2" l="1"/>
  <c r="V388" i="2" s="1"/>
  <c r="AA388" i="2" s="1"/>
  <c r="U388" i="2" l="1"/>
  <c r="W388" i="2" s="1"/>
  <c r="X388" i="2" s="1"/>
  <c r="V389" i="2" s="1"/>
  <c r="AA389" i="2" s="1"/>
  <c r="Y387" i="2"/>
  <c r="AC387" i="2" s="1"/>
  <c r="U389" i="2" l="1"/>
  <c r="W389" i="2" s="1"/>
  <c r="X389" i="2" s="1"/>
  <c r="Y388" i="2"/>
  <c r="AC388" i="2" s="1"/>
  <c r="Y389" i="2" l="1"/>
  <c r="AC389" i="2" s="1"/>
  <c r="V390" i="2"/>
  <c r="AA390" i="2" s="1"/>
  <c r="U390" i="2"/>
  <c r="W390" i="2" l="1"/>
  <c r="X390" i="2" s="1"/>
  <c r="U391" i="2" l="1"/>
  <c r="W391" i="2" s="1"/>
  <c r="V391" i="2"/>
  <c r="AA391" i="2" s="1"/>
  <c r="Y390" i="2"/>
  <c r="AC390" i="2" s="1"/>
  <c r="X391" i="2" l="1"/>
  <c r="U392" i="2" l="1"/>
  <c r="V392" i="2"/>
  <c r="AA392" i="2" s="1"/>
  <c r="Y391" i="2"/>
  <c r="AC391" i="2" s="1"/>
  <c r="W392" i="2" l="1"/>
  <c r="X392" i="2" s="1"/>
  <c r="V393" i="2" l="1"/>
  <c r="AA393" i="2" s="1"/>
  <c r="Y392" i="2"/>
  <c r="AC392" i="2" s="1"/>
  <c r="U393" i="2"/>
  <c r="W393" i="2" s="1"/>
  <c r="X393" i="2" l="1"/>
  <c r="V394" i="2" l="1"/>
  <c r="AA394" i="2" s="1"/>
  <c r="U394" i="2"/>
  <c r="W394" i="2" s="1"/>
  <c r="Y393" i="2"/>
  <c r="AC393" i="2" s="1"/>
  <c r="X394" i="2" l="1"/>
  <c r="Y394" i="2" s="1"/>
  <c r="AC394" i="2" s="1"/>
  <c r="V395" i="2" l="1"/>
  <c r="AA395" i="2" s="1"/>
  <c r="U395" i="2"/>
  <c r="W395" i="2" s="1"/>
  <c r="X395" i="2" l="1"/>
  <c r="U396" i="2" s="1"/>
  <c r="W396" i="2" s="1"/>
  <c r="Y395" i="2" l="1"/>
  <c r="AC395" i="2" s="1"/>
  <c r="V396" i="2"/>
  <c r="AA396" i="2" s="1"/>
  <c r="X396" i="2" l="1"/>
  <c r="V397" i="2" s="1"/>
  <c r="AA397" i="2" s="1"/>
  <c r="Y396" i="2" l="1"/>
  <c r="AC396" i="2" s="1"/>
  <c r="U397" i="2"/>
  <c r="W397" i="2" s="1"/>
  <c r="X397" i="2" s="1"/>
  <c r="U398" i="2" s="1"/>
  <c r="W398" i="2" s="1"/>
  <c r="V398" i="2" l="1"/>
  <c r="AA398" i="2" s="1"/>
  <c r="Y397" i="2"/>
  <c r="AC397" i="2" s="1"/>
  <c r="X398" i="2" l="1"/>
  <c r="U399" i="2" s="1"/>
  <c r="W399" i="2" s="1"/>
  <c r="Y398" i="2" l="1"/>
  <c r="AC398" i="2" s="1"/>
  <c r="V399" i="2"/>
  <c r="AA399" i="2" s="1"/>
  <c r="X399" i="2" l="1"/>
  <c r="Y399" i="2" s="1"/>
  <c r="AC399" i="2" s="1"/>
  <c r="U400" i="2" l="1"/>
  <c r="W400" i="2" s="1"/>
  <c r="V400" i="2"/>
  <c r="AA400" i="2" s="1"/>
  <c r="X400" i="2" l="1"/>
  <c r="U401" i="2" s="1"/>
  <c r="W401" i="2" s="1"/>
  <c r="Y400" i="2" l="1"/>
  <c r="AC400" i="2" s="1"/>
  <c r="V401" i="2"/>
  <c r="AA401" i="2" s="1"/>
  <c r="X401" i="2" l="1"/>
  <c r="Y401" i="2" s="1"/>
  <c r="AC401" i="2" s="1"/>
  <c r="V402" i="2" l="1"/>
  <c r="AA402" i="2" s="1"/>
  <c r="U402" i="2"/>
  <c r="W402" i="2" s="1"/>
  <c r="X402" i="2" l="1"/>
  <c r="U403" i="2" s="1"/>
  <c r="W403" i="2" s="1"/>
  <c r="V403" i="2" l="1"/>
  <c r="AA403" i="2" s="1"/>
  <c r="Y402" i="2"/>
  <c r="AC402" i="2" s="1"/>
  <c r="X403" i="2" l="1"/>
  <c r="Y403" i="2" s="1"/>
  <c r="AC403" i="2" s="1"/>
  <c r="V404" i="2" l="1"/>
  <c r="AA404" i="2" s="1"/>
  <c r="U404" i="2"/>
  <c r="W404" i="2" s="1"/>
  <c r="X404" i="2" l="1"/>
  <c r="U405" i="2" s="1"/>
  <c r="W405" i="2" s="1"/>
  <c r="Y404" i="2" l="1"/>
  <c r="AC404" i="2" s="1"/>
  <c r="V405" i="2"/>
  <c r="AA405" i="2" s="1"/>
  <c r="X405" i="2" l="1"/>
  <c r="U406" i="2" s="1"/>
  <c r="V406" i="2" l="1"/>
  <c r="AA406" i="2" s="1"/>
  <c r="Y405" i="2"/>
  <c r="AC405" i="2" s="1"/>
  <c r="W406" i="2"/>
  <c r="X406" i="2" l="1"/>
  <c r="U407" i="2" s="1"/>
  <c r="W407" i="2" s="1"/>
  <c r="Y406" i="2" l="1"/>
  <c r="AC406" i="2" s="1"/>
  <c r="V407" i="2"/>
  <c r="AA407" i="2" s="1"/>
  <c r="X407" i="2" l="1"/>
  <c r="U408" i="2" s="1"/>
  <c r="W408" i="2" s="1"/>
  <c r="Y407" i="2" l="1"/>
  <c r="AC407" i="2" s="1"/>
  <c r="V408" i="2"/>
  <c r="AA408" i="2" s="1"/>
  <c r="X408" i="2" l="1"/>
  <c r="V409" i="2" s="1"/>
  <c r="AA409" i="2" s="1"/>
  <c r="U409" i="2" l="1"/>
  <c r="W409" i="2" s="1"/>
  <c r="X409" i="2" s="1"/>
  <c r="Y409" i="2" s="1"/>
  <c r="AC409" i="2" s="1"/>
  <c r="Y408" i="2"/>
  <c r="AC408" i="2" s="1"/>
  <c r="U410" i="2" l="1"/>
  <c r="W410" i="2" s="1"/>
  <c r="V410" i="2"/>
  <c r="AA410" i="2" s="1"/>
  <c r="X410" i="2" l="1"/>
  <c r="V411" i="2" s="1"/>
  <c r="AA411" i="2" s="1"/>
  <c r="U411" i="2" l="1"/>
  <c r="W411" i="2" s="1"/>
  <c r="X411" i="2" s="1"/>
  <c r="V412" i="2" s="1"/>
  <c r="AA412" i="2" s="1"/>
  <c r="Y410" i="2"/>
  <c r="AC410" i="2" s="1"/>
  <c r="Y411" i="2" l="1"/>
  <c r="AC411" i="2" s="1"/>
  <c r="U412" i="2"/>
  <c r="W412" i="2" s="1"/>
  <c r="X412" i="2" s="1"/>
  <c r="U413" i="2" s="1"/>
  <c r="W413" i="2" s="1"/>
  <c r="V413" i="2" l="1"/>
  <c r="AA413" i="2" s="1"/>
  <c r="Y412" i="2"/>
  <c r="AC412" i="2" s="1"/>
  <c r="X413" i="2" l="1"/>
  <c r="U414" i="2" s="1"/>
  <c r="W414" i="2" s="1"/>
  <c r="V414" i="2" l="1"/>
  <c r="AA414" i="2" s="1"/>
  <c r="Y413" i="2"/>
  <c r="AC413" i="2" s="1"/>
  <c r="X414" i="2" l="1"/>
  <c r="U415" i="2" s="1"/>
  <c r="W415" i="2" s="1"/>
  <c r="Y414" i="2"/>
  <c r="AC414" i="2" s="1"/>
  <c r="V415" i="2" l="1"/>
  <c r="AA415" i="2" s="1"/>
  <c r="X415" i="2"/>
  <c r="Y415" i="2" s="1"/>
  <c r="AC415" i="2" s="1"/>
  <c r="V416" i="2" l="1"/>
  <c r="AA416" i="2" s="1"/>
  <c r="U416" i="2"/>
  <c r="W416" i="2" s="1"/>
  <c r="X416" i="2" l="1"/>
  <c r="U417" i="2" s="1"/>
  <c r="W417" i="2" l="1"/>
  <c r="Y416" i="2"/>
  <c r="AC416" i="2" s="1"/>
  <c r="V417" i="2"/>
  <c r="AA417" i="2" s="1"/>
  <c r="X417" i="2" l="1"/>
  <c r="U418" i="2" s="1"/>
  <c r="W418" i="2" l="1"/>
  <c r="V418" i="2"/>
  <c r="AA418" i="2" s="1"/>
  <c r="Y417" i="2"/>
  <c r="AC417" i="2" s="1"/>
  <c r="X418" i="2" l="1"/>
  <c r="U419" i="2" s="1"/>
  <c r="W419" i="2" s="1"/>
  <c r="Y418" i="2" l="1"/>
  <c r="AC418" i="2" s="1"/>
  <c r="V419" i="2"/>
  <c r="AA419" i="2" s="1"/>
  <c r="X419" i="2" l="1"/>
  <c r="U420" i="2" s="1"/>
  <c r="W420" i="2" s="1"/>
  <c r="V420" i="2" l="1"/>
  <c r="AA420" i="2" s="1"/>
  <c r="Y419" i="2"/>
  <c r="AC419" i="2" s="1"/>
  <c r="X420" i="2" l="1"/>
  <c r="V421" i="2" s="1"/>
  <c r="AA421" i="2" s="1"/>
  <c r="Y420" i="2" l="1"/>
  <c r="AC420" i="2" s="1"/>
  <c r="U421" i="2"/>
  <c r="W421" i="2" s="1"/>
  <c r="X421" i="2" s="1"/>
  <c r="V422" i="2" s="1"/>
  <c r="AA422" i="2" s="1"/>
  <c r="Y421" i="2" l="1"/>
  <c r="AC421" i="2" s="1"/>
  <c r="U422" i="2"/>
  <c r="W422" i="2" s="1"/>
  <c r="X422" i="2" l="1"/>
  <c r="V423" i="2" s="1"/>
  <c r="AA423" i="2" s="1"/>
  <c r="U423" i="2" l="1"/>
  <c r="W423" i="2" s="1"/>
  <c r="X423" i="2" s="1"/>
  <c r="Y422" i="2"/>
  <c r="AC422" i="2" s="1"/>
  <c r="Y423" i="2" l="1"/>
  <c r="AC423" i="2" s="1"/>
  <c r="V424" i="2"/>
  <c r="AA424" i="2" s="1"/>
  <c r="U424" i="2"/>
  <c r="W424" i="2" l="1"/>
  <c r="X424" i="2" s="1"/>
  <c r="Y424" i="2" l="1"/>
  <c r="AC424" i="2" s="1"/>
  <c r="U425" i="2"/>
  <c r="W425" i="2" s="1"/>
  <c r="V425" i="2"/>
  <c r="AA425" i="2" s="1"/>
  <c r="X425" i="2" l="1"/>
  <c r="U426" i="2" l="1"/>
  <c r="V426" i="2"/>
  <c r="AA426" i="2" s="1"/>
  <c r="Y425" i="2"/>
  <c r="AC425" i="2" s="1"/>
  <c r="W426" i="2" l="1"/>
  <c r="X426" i="2" s="1"/>
  <c r="U427" i="2" l="1"/>
  <c r="W427" i="2" s="1"/>
  <c r="V427" i="2"/>
  <c r="AA427" i="2" s="1"/>
  <c r="Y426" i="2"/>
  <c r="AC426" i="2" s="1"/>
  <c r="X427" i="2" l="1"/>
  <c r="V428" i="2" l="1"/>
  <c r="AA428" i="2" s="1"/>
  <c r="U428" i="2"/>
  <c r="W428" i="2" s="1"/>
  <c r="Y427" i="2"/>
  <c r="AC427" i="2" s="1"/>
  <c r="X428" i="2" l="1"/>
  <c r="V429" i="2" l="1"/>
  <c r="AA429" i="2" s="1"/>
  <c r="U429" i="2"/>
  <c r="Y428" i="2"/>
  <c r="AC428" i="2" s="1"/>
  <c r="W429" i="2" l="1"/>
  <c r="X429" i="2" s="1"/>
  <c r="U430" i="2" l="1"/>
  <c r="V430" i="2"/>
  <c r="AA430" i="2" s="1"/>
  <c r="Y429" i="2"/>
  <c r="AC429" i="2" s="1"/>
  <c r="W430" i="2" l="1"/>
  <c r="X430" i="2" s="1"/>
  <c r="V431" i="2" l="1"/>
  <c r="AA431" i="2" s="1"/>
  <c r="Y430" i="2"/>
  <c r="AC430" i="2" s="1"/>
  <c r="U431" i="2"/>
  <c r="W431" i="2" l="1"/>
  <c r="X431" i="2" s="1"/>
  <c r="V432" i="2" l="1"/>
  <c r="AA432" i="2" s="1"/>
  <c r="Y431" i="2"/>
  <c r="AC431" i="2" s="1"/>
  <c r="U432" i="2"/>
  <c r="W432" i="2" l="1"/>
  <c r="X432" i="2" s="1"/>
  <c r="V433" i="2" l="1"/>
  <c r="AA433" i="2" s="1"/>
  <c r="U433" i="2"/>
  <c r="W433" i="2" s="1"/>
  <c r="Y432" i="2"/>
  <c r="AC432" i="2" s="1"/>
  <c r="X433" i="2" l="1"/>
  <c r="U434" i="2" l="1"/>
  <c r="V434" i="2"/>
  <c r="AA434" i="2" s="1"/>
  <c r="Y433" i="2"/>
  <c r="AC433" i="2" s="1"/>
  <c r="W434" i="2" l="1"/>
  <c r="X434" i="2" s="1"/>
  <c r="V435" i="2" l="1"/>
  <c r="AA435" i="2" s="1"/>
  <c r="Y434" i="2"/>
  <c r="AC434" i="2" s="1"/>
  <c r="U435" i="2"/>
  <c r="W435" i="2" l="1"/>
  <c r="X435" i="2" s="1"/>
  <c r="V436" i="2" l="1"/>
  <c r="AA436" i="2" s="1"/>
  <c r="Y435" i="2"/>
  <c r="AC435" i="2" s="1"/>
  <c r="U436" i="2"/>
  <c r="W436" i="2" l="1"/>
  <c r="X436" i="2" s="1"/>
  <c r="X437" i="2" l="1"/>
  <c r="Y437" i="2" s="1"/>
  <c r="Y436" i="2"/>
  <c r="AC436" i="2" s="1"/>
  <c r="Y16" i="2" l="1"/>
  <c r="AC437" i="2"/>
  <c r="AC16" i="2" l="1"/>
  <c r="AD16" i="2" s="1"/>
  <c r="T4" i="2" l="1"/>
  <c r="I46" i="4" s="1"/>
</calcChain>
</file>

<file path=xl/sharedStrings.xml><?xml version="1.0" encoding="utf-8"?>
<sst xmlns="http://schemas.openxmlformats.org/spreadsheetml/2006/main" count="124" uniqueCount="92">
  <si>
    <t>Rentabilidade</t>
  </si>
  <si>
    <t>Saldo Final</t>
  </si>
  <si>
    <t>Aporte</t>
  </si>
  <si>
    <t>Ano</t>
  </si>
  <si>
    <t>Mês</t>
  </si>
  <si>
    <t>Sl Inicial</t>
  </si>
  <si>
    <t>Benefício</t>
  </si>
  <si>
    <t>Período de Acumulação</t>
  </si>
  <si>
    <t>Período de Benefício</t>
  </si>
  <si>
    <t>Valor do Benefício inicial</t>
  </si>
  <si>
    <t>Inflação A.A</t>
  </si>
  <si>
    <t>Salário de Participação</t>
  </si>
  <si>
    <t>% de Contribuição</t>
  </si>
  <si>
    <t>Teto INSS</t>
  </si>
  <si>
    <t>Salário Bruto</t>
  </si>
  <si>
    <t>Teto do INSS</t>
  </si>
  <si>
    <t>Sim</t>
  </si>
  <si>
    <t>Contrapartida</t>
  </si>
  <si>
    <t>Rentabilidade ao mês (%)</t>
  </si>
  <si>
    <t>Não</t>
  </si>
  <si>
    <t>IR sobre o Benefício</t>
  </si>
  <si>
    <t>BENEFÍCIO LÍQUIDO</t>
  </si>
  <si>
    <t>Contrapartida do Patrocinador?</t>
  </si>
  <si>
    <t>Duração do Benefício</t>
  </si>
  <si>
    <t>Data de Nascimento</t>
  </si>
  <si>
    <t>Salário Bruto:</t>
  </si>
  <si>
    <t>Idade de Aposentadoria:</t>
  </si>
  <si>
    <t>Data Atual</t>
  </si>
  <si>
    <t>Idade Atual</t>
  </si>
  <si>
    <t>Tempo p/ aposentadoria</t>
  </si>
  <si>
    <t>Data para aposentadoria</t>
  </si>
  <si>
    <t>Sim e até 8,5%</t>
  </si>
  <si>
    <t>Sim e &gt;8,5%</t>
  </si>
  <si>
    <t>Tradutor de Contrapartida</t>
  </si>
  <si>
    <t>Resultado</t>
  </si>
  <si>
    <t>SALDO ACUMULADO R$</t>
  </si>
  <si>
    <t>Total acumulado</t>
  </si>
  <si>
    <t>em 5 anos</t>
  </si>
  <si>
    <t>em 10 anos</t>
  </si>
  <si>
    <t>Servidor Efetivo</t>
  </si>
  <si>
    <t>Contribuição</t>
  </si>
  <si>
    <t>% Contribuição</t>
  </si>
  <si>
    <t>Juros</t>
  </si>
  <si>
    <t>Contribuição Extra</t>
  </si>
  <si>
    <t>Aporte extra</t>
  </si>
  <si>
    <t>Único</t>
  </si>
  <si>
    <t>Mensal</t>
  </si>
  <si>
    <t>Semestral</t>
  </si>
  <si>
    <t>Anual</t>
  </si>
  <si>
    <t>Aporte Único</t>
  </si>
  <si>
    <t>Aporte Mensal</t>
  </si>
  <si>
    <t>Aporte Semestral</t>
  </si>
  <si>
    <t>Aporte Anual</t>
  </si>
  <si>
    <t>Percentual de Contribuição:</t>
  </si>
  <si>
    <t>Por 5 anos</t>
  </si>
  <si>
    <t>Renda Mensal por 5 anos</t>
  </si>
  <si>
    <t>Parcela mensal</t>
  </si>
  <si>
    <t>Patrimônio Atualizado</t>
  </si>
  <si>
    <t>Média do Benefício</t>
  </si>
  <si>
    <t>Por 15 anos</t>
  </si>
  <si>
    <t>Renda Mensal por 15 anos</t>
  </si>
  <si>
    <t>Taxa de Carregamento</t>
  </si>
  <si>
    <t>Sua contribuição mensal será de:</t>
  </si>
  <si>
    <t>Renda Mensal por 25 anos</t>
  </si>
  <si>
    <t xml:space="preserve"> </t>
  </si>
  <si>
    <t>Tempo p/ aposentadoria em mês</t>
  </si>
  <si>
    <t>Patrocinado</t>
  </si>
  <si>
    <t>Facultativo</t>
  </si>
  <si>
    <t>Exporádico</t>
  </si>
  <si>
    <t>RESULTADO DA SIMULAÇÃO</t>
  </si>
  <si>
    <t>PERIODICIDADE:</t>
  </si>
  <si>
    <t>DADOS DO SERVIDOR</t>
  </si>
  <si>
    <t>Renda Mensal por 10 anos</t>
  </si>
  <si>
    <t>Contribuição - Participante</t>
  </si>
  <si>
    <t>Contribuição - Patrocinador</t>
  </si>
  <si>
    <t>Contribuição Extraordinária</t>
  </si>
  <si>
    <t>Rendimento</t>
  </si>
  <si>
    <t>Saldo</t>
  </si>
  <si>
    <r>
      <t>Data de Nascimento:</t>
    </r>
    <r>
      <rPr>
        <i/>
        <sz val="9"/>
        <rFont val="Calibri"/>
        <family val="2"/>
      </rPr>
      <t>(dd/mm/aaaa)</t>
    </r>
  </si>
  <si>
    <r>
      <t>Rentabilidade:</t>
    </r>
    <r>
      <rPr>
        <i/>
        <sz val="9"/>
        <rFont val="Calibri"/>
        <family val="2"/>
      </rPr>
      <t>(ao ano)</t>
    </r>
  </si>
  <si>
    <t>DADOS DA CONTRIBUIÇÃO</t>
  </si>
  <si>
    <r>
      <t xml:space="preserve">CONTRIBUIÇÃO EXTRAORDINÁRIA </t>
    </r>
    <r>
      <rPr>
        <b/>
        <i/>
        <sz val="12"/>
        <rFont val="Calibri"/>
        <family val="2"/>
      </rPr>
      <t>(OPCIONAL)</t>
    </r>
  </si>
  <si>
    <t>VALOR DO APORTE:</t>
  </si>
  <si>
    <t>SIMULADOR DE RENDA FUTURA - AUXILIAR</t>
  </si>
  <si>
    <t>OPÇÕES DE RECEBIMENTO DO BENEFÍCIO</t>
  </si>
  <si>
    <t>PREMISSAS UTILIZADAS NA SIMULAÇÃO:</t>
  </si>
  <si>
    <t>Para os meses de dezembro, as contribuições são duplicadas por conta do 13º Salário</t>
  </si>
  <si>
    <t>Não está sendo considerado reajuste de salário e do teto do INSS.</t>
  </si>
  <si>
    <t>Ao optar por uma das opções de rentabilidade ao ano, o percentual é mensalizado e aplicado no saldo acumulado.</t>
  </si>
  <si>
    <t>Este material contém informações resumidas, sem pretensões de conter todas as informações desejáveis de cada indivíduo, não devendo servir como única fonte de informações no processo decisório</t>
  </si>
  <si>
    <r>
      <t xml:space="preserve">Qualquer dúvida no seu manuseio, entre em contato através do E-mail: </t>
    </r>
    <r>
      <rPr>
        <u/>
        <sz val="8"/>
        <rFont val="Calibri"/>
        <family val="2"/>
      </rPr>
      <t>relacionamento@prevnordeste.com.br</t>
    </r>
    <r>
      <rPr>
        <sz val="8"/>
        <rFont val="Calibri"/>
        <family val="2"/>
      </rPr>
      <t xml:space="preserve"> ou dos                                                                                                  Telefones: (71) 3034-1605 ou (71)3035-1605</t>
    </r>
  </si>
  <si>
    <t>Teto do RGPS Ano 2025 = R$ 8.157,41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</si>
</sst>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0.0%"/>
    <numFmt numFmtId="165" formatCode="_-* #,##0_-;\-* #,##0_-;_-* &quot;-&quot;??_-;_-@_-"/>
    <numFmt numFmtId="166" formatCode="0.0000%"/>
    <numFmt numFmtId="167" formatCode="_-* #,##0.0000_-;\-* #,##0.0000_-;_-* &quot;-&quot;????_-;_-@_-"/>
  </numFmts>
  <fonts count="18" x14ac:knownFonts="1">
    <font>
      <sz val="11"/>
      <name val="Calibri"/>
    </font>
    <font>
      <sz val="11"/>
      <name val="Calibri"/>
      <family val="2"/>
    </font>
    <font>
      <sz val="11"/>
      <name val="Arial"/>
      <family val="2"/>
    </font>
    <font>
      <b/>
      <sz val="14"/>
      <name val="Calibri"/>
      <family val="2"/>
    </font>
    <font>
      <b/>
      <sz val="11"/>
      <name val="Calibri"/>
      <family val="2"/>
    </font>
    <font>
      <b/>
      <sz val="11"/>
      <color theme="1"/>
      <name val="Calibri"/>
      <family val="2"/>
    </font>
    <font>
      <b/>
      <sz val="11"/>
      <color rgb="FFFF0000"/>
      <name val="Calibri"/>
      <family val="2"/>
    </font>
    <font>
      <b/>
      <sz val="11"/>
      <color rgb="FFFF0000"/>
      <name val="Calibri"/>
      <family val="2"/>
      <scheme val="minor"/>
    </font>
    <font>
      <sz val="12"/>
      <name val="Calibri"/>
      <family val="2"/>
    </font>
    <font>
      <b/>
      <sz val="12"/>
      <name val="Calibri"/>
      <family val="2"/>
    </font>
    <font>
      <i/>
      <sz val="9"/>
      <name val="Calibri"/>
      <family val="2"/>
    </font>
    <font>
      <b/>
      <sz val="12"/>
      <color theme="0" tint="-0.499984740745262"/>
      <name val="Calibri"/>
      <family val="2"/>
    </font>
    <font>
      <sz val="11"/>
      <color theme="1"/>
      <name val="Calibri"/>
      <family val="2"/>
    </font>
    <font>
      <b/>
      <sz val="11"/>
      <color rgb="FF000000"/>
      <name val="Calibri"/>
      <family val="2"/>
    </font>
    <font>
      <b/>
      <i/>
      <sz val="12"/>
      <name val="Calibri"/>
      <family val="2"/>
    </font>
    <font>
      <sz val="12"/>
      <color rgb="FFFF0000"/>
      <name val="Calibri"/>
      <family val="2"/>
    </font>
    <font>
      <sz val="8"/>
      <name val="Calibri"/>
      <family val="2"/>
    </font>
    <font>
      <u/>
      <sz val="8"/>
      <name val="Calibri"/>
      <family val="2"/>
    </font>
  </fonts>
  <fills count="18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42">
    <xf numFmtId="0" fontId="0" fillId="0" borderId="0" xfId="0"/>
    <xf numFmtId="0" fontId="1" fillId="0" borderId="0" xfId="0" applyFont="1"/>
    <xf numFmtId="10" fontId="0" fillId="0" borderId="0" xfId="0" applyNumberFormat="1"/>
    <xf numFmtId="43" fontId="0" fillId="0" borderId="0" xfId="1" applyFont="1"/>
    <xf numFmtId="43" fontId="0" fillId="0" borderId="0" xfId="0" applyNumberFormat="1"/>
    <xf numFmtId="0" fontId="0" fillId="0" borderId="0" xfId="0" applyAlignment="1">
      <alignment horizontal="center" vertical="center"/>
    </xf>
    <xf numFmtId="43" fontId="1" fillId="0" borderId="0" xfId="1" applyFont="1" applyAlignment="1">
      <alignment horizontal="center" vertical="center" wrapText="1"/>
    </xf>
    <xf numFmtId="0" fontId="1" fillId="0" borderId="1" xfId="0" applyFont="1" applyBorder="1"/>
    <xf numFmtId="43" fontId="1" fillId="0" borderId="1" xfId="0" applyNumberFormat="1" applyFont="1" applyBorder="1"/>
    <xf numFmtId="43" fontId="1" fillId="0" borderId="1" xfId="1" applyFont="1" applyBorder="1"/>
    <xf numFmtId="43" fontId="0" fillId="0" borderId="1" xfId="1" applyFont="1" applyBorder="1"/>
    <xf numFmtId="4" fontId="2" fillId="0" borderId="1" xfId="0" applyNumberFormat="1" applyFont="1" applyBorder="1"/>
    <xf numFmtId="0" fontId="0" fillId="0" borderId="1" xfId="0" applyBorder="1"/>
    <xf numFmtId="43" fontId="0" fillId="0" borderId="0" xfId="1" applyFont="1" applyBorder="1" applyAlignment="1">
      <alignment vertical="center"/>
    </xf>
    <xf numFmtId="164" fontId="0" fillId="0" borderId="0" xfId="1" applyNumberFormat="1" applyFont="1" applyBorder="1" applyAlignment="1">
      <alignment vertical="center"/>
    </xf>
    <xf numFmtId="9" fontId="0" fillId="0" borderId="0" xfId="0" applyNumberFormat="1"/>
    <xf numFmtId="43" fontId="0" fillId="0" borderId="0" xfId="1" applyFont="1" applyBorder="1" applyAlignment="1"/>
    <xf numFmtId="0" fontId="0" fillId="0" borderId="4" xfId="0" applyBorder="1"/>
    <xf numFmtId="43" fontId="0" fillId="0" borderId="4" xfId="0" applyNumberFormat="1" applyBorder="1"/>
    <xf numFmtId="43" fontId="0" fillId="4" borderId="1" xfId="1" applyFont="1" applyFill="1" applyBorder="1"/>
    <xf numFmtId="0" fontId="1" fillId="4" borderId="1" xfId="0" applyFont="1" applyFill="1" applyBorder="1"/>
    <xf numFmtId="43" fontId="1" fillId="4" borderId="1" xfId="0" applyNumberFormat="1" applyFont="1" applyFill="1" applyBorder="1"/>
    <xf numFmtId="0" fontId="0" fillId="4" borderId="1" xfId="0" applyFill="1" applyBorder="1"/>
    <xf numFmtId="0" fontId="4" fillId="0" borderId="0" xfId="0" applyFont="1" applyAlignment="1">
      <alignment horizontal="center" vertical="center"/>
    </xf>
    <xf numFmtId="43" fontId="6" fillId="3" borderId="3" xfId="1" applyFont="1" applyFill="1" applyBorder="1" applyAlignment="1">
      <alignment vertical="center"/>
    </xf>
    <xf numFmtId="164" fontId="6" fillId="2" borderId="4" xfId="1" applyNumberFormat="1" applyFont="1" applyFill="1" applyBorder="1" applyAlignment="1">
      <alignment vertical="center"/>
    </xf>
    <xf numFmtId="43" fontId="6" fillId="0" borderId="0" xfId="1" applyFont="1"/>
    <xf numFmtId="0" fontId="4" fillId="0" borderId="4" xfId="0" applyFont="1" applyBorder="1"/>
    <xf numFmtId="43" fontId="6" fillId="2" borderId="4" xfId="1" applyFont="1" applyFill="1" applyBorder="1" applyAlignment="1">
      <alignment vertical="center"/>
    </xf>
    <xf numFmtId="10" fontId="6" fillId="3" borderId="3" xfId="0" applyNumberFormat="1" applyFont="1" applyFill="1" applyBorder="1"/>
    <xf numFmtId="43" fontId="6" fillId="3" borderId="5" xfId="1" applyFont="1" applyFill="1" applyBorder="1" applyAlignment="1">
      <alignment vertical="center"/>
    </xf>
    <xf numFmtId="9" fontId="6" fillId="2" borderId="4" xfId="0" applyNumberFormat="1" applyFont="1" applyFill="1" applyBorder="1"/>
    <xf numFmtId="0" fontId="5" fillId="5" borderId="1" xfId="0" applyFont="1" applyFill="1" applyBorder="1" applyAlignment="1">
      <alignment horizontal="center" vertical="center" wrapText="1"/>
    </xf>
    <xf numFmtId="43" fontId="5" fillId="5" borderId="1" xfId="1" applyFont="1" applyFill="1" applyBorder="1" applyAlignment="1">
      <alignment horizontal="center" vertical="center" wrapText="1"/>
    </xf>
    <xf numFmtId="43" fontId="5" fillId="5" borderId="1" xfId="1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165" fontId="0" fillId="0" borderId="0" xfId="1" applyNumberFormat="1" applyFont="1" applyBorder="1" applyAlignment="1"/>
    <xf numFmtId="43" fontId="6" fillId="3" borderId="0" xfId="1" applyFont="1" applyFill="1" applyBorder="1" applyAlignment="1">
      <alignment vertical="center"/>
    </xf>
    <xf numFmtId="164" fontId="6" fillId="2" borderId="0" xfId="1" applyNumberFormat="1" applyFont="1" applyFill="1" applyBorder="1" applyAlignment="1">
      <alignment vertical="center"/>
    </xf>
    <xf numFmtId="43" fontId="7" fillId="3" borderId="0" xfId="1" applyFont="1" applyFill="1" applyBorder="1" applyAlignment="1"/>
    <xf numFmtId="43" fontId="6" fillId="2" borderId="0" xfId="1" applyFont="1" applyFill="1" applyBorder="1" applyAlignment="1">
      <alignment vertical="center"/>
    </xf>
    <xf numFmtId="14" fontId="0" fillId="0" borderId="1" xfId="1" applyNumberFormat="1" applyFont="1" applyBorder="1"/>
    <xf numFmtId="14" fontId="0" fillId="0" borderId="0" xfId="1" applyNumberFormat="1" applyFont="1" applyBorder="1"/>
    <xf numFmtId="165" fontId="0" fillId="0" borderId="0" xfId="1" applyNumberFormat="1" applyFont="1"/>
    <xf numFmtId="165" fontId="0" fillId="0" borderId="1" xfId="1" applyNumberFormat="1" applyFont="1" applyBorder="1"/>
    <xf numFmtId="0" fontId="1" fillId="0" borderId="1" xfId="0" applyFont="1" applyBorder="1" applyAlignment="1">
      <alignment vertical="center"/>
    </xf>
    <xf numFmtId="43" fontId="4" fillId="2" borderId="3" xfId="1" applyFont="1" applyFill="1" applyBorder="1" applyAlignment="1">
      <alignment wrapText="1"/>
    </xf>
    <xf numFmtId="0" fontId="1" fillId="4" borderId="1" xfId="0" applyFont="1" applyFill="1" applyBorder="1" applyAlignment="1">
      <alignment vertical="center"/>
    </xf>
    <xf numFmtId="0" fontId="0" fillId="4" borderId="1" xfId="0" applyFill="1" applyBorder="1" applyAlignment="1">
      <alignment vertical="center"/>
    </xf>
    <xf numFmtId="0" fontId="0" fillId="0" borderId="1" xfId="0" applyBorder="1" applyAlignment="1">
      <alignment vertical="center"/>
    </xf>
    <xf numFmtId="0" fontId="6" fillId="2" borderId="3" xfId="0" applyFont="1" applyFill="1" applyBorder="1" applyAlignment="1">
      <alignment vertical="center"/>
    </xf>
    <xf numFmtId="0" fontId="4" fillId="2" borderId="3" xfId="0" applyFont="1" applyFill="1" applyBorder="1" applyAlignment="1">
      <alignment vertical="center"/>
    </xf>
    <xf numFmtId="0" fontId="4" fillId="3" borderId="4" xfId="0" applyFont="1" applyFill="1" applyBorder="1"/>
    <xf numFmtId="0" fontId="3" fillId="6" borderId="1" xfId="0" applyFont="1" applyFill="1" applyBorder="1" applyAlignment="1">
      <alignment vertical="center"/>
    </xf>
    <xf numFmtId="0" fontId="1" fillId="4" borderId="2" xfId="0" applyFont="1" applyFill="1" applyBorder="1" applyAlignment="1">
      <alignment vertical="center"/>
    </xf>
    <xf numFmtId="0" fontId="1" fillId="4" borderId="7" xfId="0" applyFont="1" applyFill="1" applyBorder="1" applyAlignment="1">
      <alignment vertical="center"/>
    </xf>
    <xf numFmtId="0" fontId="1" fillId="4" borderId="6" xfId="0" applyFont="1" applyFill="1" applyBorder="1" applyAlignment="1">
      <alignment vertical="center"/>
    </xf>
    <xf numFmtId="43" fontId="5" fillId="3" borderId="4" xfId="1" applyFont="1" applyFill="1" applyBorder="1" applyAlignment="1">
      <alignment vertical="center" wrapText="1"/>
    </xf>
    <xf numFmtId="10" fontId="1" fillId="0" borderId="1" xfId="0" applyNumberFormat="1" applyFont="1" applyBorder="1"/>
    <xf numFmtId="43" fontId="2" fillId="0" borderId="1" xfId="1" applyFont="1" applyBorder="1"/>
    <xf numFmtId="43" fontId="1" fillId="0" borderId="1" xfId="1" applyFont="1" applyBorder="1" applyAlignment="1">
      <alignment horizontal="center" vertical="center" wrapText="1"/>
    </xf>
    <xf numFmtId="43" fontId="0" fillId="0" borderId="9" xfId="1" applyFont="1" applyBorder="1"/>
    <xf numFmtId="10" fontId="6" fillId="2" borderId="5" xfId="0" applyNumberFormat="1" applyFont="1" applyFill="1" applyBorder="1" applyAlignment="1">
      <alignment vertical="center"/>
    </xf>
    <xf numFmtId="164" fontId="0" fillId="0" borderId="0" xfId="0" applyNumberFormat="1"/>
    <xf numFmtId="166" fontId="0" fillId="0" borderId="1" xfId="0" applyNumberFormat="1" applyBorder="1" applyAlignment="1">
      <alignment horizontal="right"/>
    </xf>
    <xf numFmtId="1" fontId="1" fillId="0" borderId="1" xfId="0" applyNumberFormat="1" applyFont="1" applyBorder="1" applyAlignment="1">
      <alignment vertical="center"/>
    </xf>
    <xf numFmtId="1" fontId="1" fillId="4" borderId="1" xfId="0" applyNumberFormat="1" applyFont="1" applyFill="1" applyBorder="1" applyAlignment="1">
      <alignment vertical="center"/>
    </xf>
    <xf numFmtId="1" fontId="0" fillId="0" borderId="1" xfId="0" applyNumberFormat="1" applyBorder="1" applyAlignment="1">
      <alignment vertical="center"/>
    </xf>
    <xf numFmtId="1" fontId="0" fillId="0" borderId="1" xfId="1" applyNumberFormat="1" applyFont="1" applyBorder="1" applyAlignment="1">
      <alignment vertical="center"/>
    </xf>
    <xf numFmtId="1" fontId="1" fillId="4" borderId="1" xfId="1" applyNumberFormat="1" applyFont="1" applyFill="1" applyBorder="1" applyAlignment="1">
      <alignment vertical="center"/>
    </xf>
    <xf numFmtId="1" fontId="0" fillId="4" borderId="1" xfId="1" applyNumberFormat="1" applyFont="1" applyFill="1" applyBorder="1" applyAlignment="1">
      <alignment vertical="center"/>
    </xf>
    <xf numFmtId="1" fontId="1" fillId="0" borderId="1" xfId="1" applyNumberFormat="1" applyFont="1" applyBorder="1" applyAlignment="1">
      <alignment vertical="center"/>
    </xf>
    <xf numFmtId="166" fontId="0" fillId="0" borderId="0" xfId="0" applyNumberFormat="1" applyAlignment="1">
      <alignment horizontal="right"/>
    </xf>
    <xf numFmtId="0" fontId="4" fillId="6" borderId="1" xfId="0" applyFont="1" applyFill="1" applyBorder="1" applyAlignment="1">
      <alignment horizontal="center" vertical="center" wrapText="1"/>
    </xf>
    <xf numFmtId="14" fontId="0" fillId="0" borderId="9" xfId="1" applyNumberFormat="1" applyFont="1" applyBorder="1"/>
    <xf numFmtId="43" fontId="0" fillId="0" borderId="0" xfId="1" applyFont="1" applyBorder="1"/>
    <xf numFmtId="166" fontId="0" fillId="0" borderId="0" xfId="0" applyNumberFormat="1"/>
    <xf numFmtId="0" fontId="0" fillId="0" borderId="1" xfId="0" applyBorder="1" applyAlignment="1">
      <alignment horizontal="center" vertical="center"/>
    </xf>
    <xf numFmtId="43" fontId="0" fillId="0" borderId="1" xfId="0" applyNumberFormat="1" applyBorder="1" applyAlignment="1">
      <alignment horizontal="center" vertical="center"/>
    </xf>
    <xf numFmtId="43" fontId="0" fillId="0" borderId="1" xfId="1" applyFont="1" applyBorder="1" applyAlignment="1">
      <alignment vertical="center"/>
    </xf>
    <xf numFmtId="9" fontId="1" fillId="0" borderId="0" xfId="0" applyNumberFormat="1" applyFont="1"/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43" fontId="0" fillId="0" borderId="0" xfId="0" applyNumberFormat="1" applyAlignment="1">
      <alignment horizontal="center" vertical="center"/>
    </xf>
    <xf numFmtId="22" fontId="0" fillId="0" borderId="0" xfId="0" applyNumberFormat="1"/>
    <xf numFmtId="4" fontId="1" fillId="0" borderId="0" xfId="0" applyNumberFormat="1" applyFont="1"/>
    <xf numFmtId="9" fontId="1" fillId="0" borderId="1" xfId="0" applyNumberFormat="1" applyFont="1" applyBorder="1"/>
    <xf numFmtId="9" fontId="0" fillId="0" borderId="1" xfId="0" applyNumberFormat="1" applyBorder="1"/>
    <xf numFmtId="14" fontId="0" fillId="4" borderId="1" xfId="1" applyNumberFormat="1" applyFont="1" applyFill="1" applyBorder="1"/>
    <xf numFmtId="4" fontId="2" fillId="4" borderId="1" xfId="0" applyNumberFormat="1" applyFont="1" applyFill="1" applyBorder="1"/>
    <xf numFmtId="43" fontId="2" fillId="4" borderId="1" xfId="1" applyFont="1" applyFill="1" applyBorder="1"/>
    <xf numFmtId="43" fontId="0" fillId="4" borderId="1" xfId="1" applyFont="1" applyFill="1" applyBorder="1" applyAlignment="1">
      <alignment horizontal="right"/>
    </xf>
    <xf numFmtId="0" fontId="1" fillId="4" borderId="1" xfId="0" applyFont="1" applyFill="1" applyBorder="1" applyAlignment="1">
      <alignment horizontal="right" vertical="center"/>
    </xf>
    <xf numFmtId="1" fontId="1" fillId="4" borderId="1" xfId="1" applyNumberFormat="1" applyFont="1" applyFill="1" applyBorder="1" applyAlignment="1">
      <alignment horizontal="right" vertical="center"/>
    </xf>
    <xf numFmtId="43" fontId="1" fillId="4" borderId="1" xfId="0" applyNumberFormat="1" applyFont="1" applyFill="1" applyBorder="1" applyAlignment="1">
      <alignment horizontal="right"/>
    </xf>
    <xf numFmtId="0" fontId="0" fillId="4" borderId="1" xfId="0" applyFill="1" applyBorder="1" applyAlignment="1">
      <alignment horizontal="right" vertical="center"/>
    </xf>
    <xf numFmtId="1" fontId="0" fillId="4" borderId="1" xfId="1" applyNumberFormat="1" applyFont="1" applyFill="1" applyBorder="1" applyAlignment="1">
      <alignment horizontal="right" vertical="center"/>
    </xf>
    <xf numFmtId="14" fontId="0" fillId="4" borderId="1" xfId="1" applyNumberFormat="1" applyFont="1" applyFill="1" applyBorder="1" applyAlignment="1">
      <alignment horizontal="right"/>
    </xf>
    <xf numFmtId="4" fontId="2" fillId="4" borderId="1" xfId="0" applyNumberFormat="1" applyFont="1" applyFill="1" applyBorder="1" applyAlignment="1">
      <alignment horizontal="right"/>
    </xf>
    <xf numFmtId="43" fontId="2" fillId="4" borderId="1" xfId="1" applyFont="1" applyFill="1" applyBorder="1" applyAlignment="1">
      <alignment horizontal="right"/>
    </xf>
    <xf numFmtId="0" fontId="4" fillId="0" borderId="0" xfId="0" applyFont="1"/>
    <xf numFmtId="167" fontId="0" fillId="0" borderId="0" xfId="0" applyNumberFormat="1"/>
    <xf numFmtId="165" fontId="1" fillId="0" borderId="1" xfId="1" applyNumberFormat="1" applyFont="1" applyBorder="1" applyAlignment="1">
      <alignment horizontal="center" vertical="center" wrapText="1"/>
    </xf>
    <xf numFmtId="17" fontId="5" fillId="7" borderId="15" xfId="0" applyNumberFormat="1" applyFont="1" applyFill="1" applyBorder="1"/>
    <xf numFmtId="166" fontId="12" fillId="9" borderId="16" xfId="0" applyNumberFormat="1" applyFont="1" applyFill="1" applyBorder="1"/>
    <xf numFmtId="17" fontId="5" fillId="7" borderId="17" xfId="0" applyNumberFormat="1" applyFont="1" applyFill="1" applyBorder="1"/>
    <xf numFmtId="166" fontId="12" fillId="9" borderId="18" xfId="0" applyNumberFormat="1" applyFont="1" applyFill="1" applyBorder="1"/>
    <xf numFmtId="17" fontId="5" fillId="7" borderId="19" xfId="0" applyNumberFormat="1" applyFont="1" applyFill="1" applyBorder="1"/>
    <xf numFmtId="166" fontId="12" fillId="9" borderId="20" xfId="0" applyNumberFormat="1" applyFont="1" applyFill="1" applyBorder="1"/>
    <xf numFmtId="17" fontId="5" fillId="10" borderId="21" xfId="0" applyNumberFormat="1" applyFont="1" applyFill="1" applyBorder="1"/>
    <xf numFmtId="166" fontId="12" fillId="10" borderId="22" xfId="0" applyNumberFormat="1" applyFont="1" applyFill="1" applyBorder="1"/>
    <xf numFmtId="17" fontId="5" fillId="10" borderId="17" xfId="0" applyNumberFormat="1" applyFont="1" applyFill="1" applyBorder="1"/>
    <xf numFmtId="166" fontId="12" fillId="10" borderId="1" xfId="0" applyNumberFormat="1" applyFont="1" applyFill="1" applyBorder="1"/>
    <xf numFmtId="17" fontId="5" fillId="10" borderId="1" xfId="0" applyNumberFormat="1" applyFont="1" applyFill="1" applyBorder="1"/>
    <xf numFmtId="166" fontId="0" fillId="0" borderId="1" xfId="0" applyNumberFormat="1" applyBorder="1"/>
    <xf numFmtId="17" fontId="13" fillId="0" borderId="0" xfId="0" applyNumberFormat="1" applyFont="1"/>
    <xf numFmtId="14" fontId="0" fillId="0" borderId="0" xfId="0" applyNumberFormat="1"/>
    <xf numFmtId="17" fontId="5" fillId="10" borderId="4" xfId="0" applyNumberFormat="1" applyFont="1" applyFill="1" applyBorder="1"/>
    <xf numFmtId="0" fontId="0" fillId="0" borderId="0" xfId="0" applyAlignment="1">
      <alignment horizontal="center" vertical="center" wrapText="1"/>
    </xf>
    <xf numFmtId="43" fontId="5" fillId="7" borderId="15" xfId="1" applyFont="1" applyFill="1" applyBorder="1"/>
    <xf numFmtId="43" fontId="5" fillId="7" borderId="17" xfId="1" applyFont="1" applyFill="1" applyBorder="1"/>
    <xf numFmtId="4" fontId="0" fillId="0" borderId="1" xfId="0" applyNumberFormat="1" applyBorder="1"/>
    <xf numFmtId="165" fontId="0" fillId="0" borderId="1" xfId="0" applyNumberFormat="1" applyBorder="1"/>
    <xf numFmtId="0" fontId="0" fillId="0" borderId="23" xfId="0" applyBorder="1"/>
    <xf numFmtId="0" fontId="9" fillId="0" borderId="23" xfId="0" applyFont="1" applyBorder="1"/>
    <xf numFmtId="0" fontId="10" fillId="0" borderId="23" xfId="0" applyFont="1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3" fillId="0" borderId="27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9" fillId="0" borderId="0" xfId="0" applyFont="1"/>
    <xf numFmtId="0" fontId="10" fillId="0" borderId="0" xfId="0" applyFont="1"/>
    <xf numFmtId="0" fontId="9" fillId="0" borderId="0" xfId="0" applyFont="1" applyAlignment="1">
      <alignment horizontal="right"/>
    </xf>
    <xf numFmtId="0" fontId="4" fillId="0" borderId="0" xfId="0" applyFont="1" applyAlignment="1">
      <alignment horizontal="center" wrapText="1"/>
    </xf>
    <xf numFmtId="0" fontId="4" fillId="0" borderId="28" xfId="0" applyFont="1" applyBorder="1"/>
    <xf numFmtId="0" fontId="9" fillId="0" borderId="27" xfId="0" applyFont="1" applyBorder="1" applyAlignment="1">
      <alignment horizontal="left"/>
    </xf>
    <xf numFmtId="0" fontId="1" fillId="0" borderId="28" xfId="0" applyFont="1" applyBorder="1"/>
    <xf numFmtId="0" fontId="8" fillId="0" borderId="0" xfId="0" applyFont="1"/>
    <xf numFmtId="0" fontId="3" fillId="0" borderId="0" xfId="0" applyFont="1" applyAlignment="1">
      <alignment horizontal="left"/>
    </xf>
    <xf numFmtId="43" fontId="3" fillId="0" borderId="0" xfId="0" applyNumberFormat="1" applyFont="1" applyAlignment="1">
      <alignment horizontal="left"/>
    </xf>
    <xf numFmtId="0" fontId="8" fillId="7" borderId="0" xfId="0" applyFont="1" applyFill="1"/>
    <xf numFmtId="43" fontId="0" fillId="0" borderId="0" xfId="0" applyNumberFormat="1" applyAlignment="1">
      <alignment horizontal="center"/>
    </xf>
    <xf numFmtId="0" fontId="16" fillId="0" borderId="0" xfId="0" applyFont="1" applyAlignment="1">
      <alignment vertical="center"/>
    </xf>
    <xf numFmtId="0" fontId="0" fillId="0" borderId="0" xfId="0" applyAlignment="1">
      <alignment vertical="center"/>
    </xf>
    <xf numFmtId="0" fontId="16" fillId="0" borderId="0" xfId="0" applyFont="1" applyAlignment="1">
      <alignment vertical="center" wrapText="1"/>
    </xf>
    <xf numFmtId="0" fontId="0" fillId="0" borderId="29" xfId="0" applyBorder="1"/>
    <xf numFmtId="0" fontId="0" fillId="0" borderId="10" xfId="0" applyBorder="1"/>
    <xf numFmtId="0" fontId="1" fillId="0" borderId="5" xfId="0" applyFont="1" applyBorder="1"/>
    <xf numFmtId="0" fontId="0" fillId="0" borderId="5" xfId="0" applyBorder="1"/>
    <xf numFmtId="0" fontId="0" fillId="0" borderId="11" xfId="0" applyBorder="1"/>
    <xf numFmtId="0" fontId="0" fillId="0" borderId="30" xfId="0" applyBorder="1"/>
    <xf numFmtId="0" fontId="0" fillId="0" borderId="12" xfId="0" applyBorder="1"/>
    <xf numFmtId="0" fontId="1" fillId="0" borderId="0" xfId="0" applyFont="1" applyAlignment="1">
      <alignment horizontal="center"/>
    </xf>
    <xf numFmtId="0" fontId="9" fillId="11" borderId="14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left"/>
    </xf>
    <xf numFmtId="43" fontId="9" fillId="3" borderId="1" xfId="0" applyNumberFormat="1" applyFont="1" applyFill="1" applyBorder="1" applyAlignment="1">
      <alignment horizontal="center"/>
    </xf>
    <xf numFmtId="10" fontId="9" fillId="8" borderId="1" xfId="1" applyNumberFormat="1" applyFont="1" applyFill="1" applyBorder="1" applyAlignment="1" applyProtection="1">
      <alignment horizontal="right"/>
      <protection locked="0"/>
    </xf>
    <xf numFmtId="0" fontId="9" fillId="12" borderId="1" xfId="0" applyFont="1" applyFill="1" applyBorder="1" applyAlignment="1" applyProtection="1">
      <alignment horizontal="right"/>
      <protection locked="0"/>
    </xf>
    <xf numFmtId="10" fontId="9" fillId="12" borderId="1" xfId="1" applyNumberFormat="1" applyFont="1" applyFill="1" applyBorder="1" applyAlignment="1" applyProtection="1">
      <alignment horizontal="right"/>
      <protection locked="0"/>
    </xf>
    <xf numFmtId="43" fontId="9" fillId="12" borderId="1" xfId="1" applyFont="1" applyFill="1" applyBorder="1" applyAlignment="1" applyProtection="1">
      <alignment horizontal="center"/>
      <protection locked="0"/>
    </xf>
    <xf numFmtId="14" fontId="9" fillId="12" borderId="1" xfId="0" applyNumberFormat="1" applyFont="1" applyFill="1" applyBorder="1" applyAlignment="1" applyProtection="1">
      <alignment horizontal="right"/>
      <protection locked="0"/>
    </xf>
    <xf numFmtId="164" fontId="9" fillId="8" borderId="8" xfId="0" applyNumberFormat="1" applyFont="1" applyFill="1" applyBorder="1" applyAlignment="1" applyProtection="1">
      <alignment horizontal="right"/>
      <protection locked="0"/>
    </xf>
    <xf numFmtId="164" fontId="9" fillId="8" borderId="9" xfId="0" applyNumberFormat="1" applyFont="1" applyFill="1" applyBorder="1" applyAlignment="1" applyProtection="1">
      <alignment horizontal="right"/>
      <protection locked="0"/>
    </xf>
    <xf numFmtId="0" fontId="4" fillId="14" borderId="8" xfId="0" applyFont="1" applyFill="1" applyBorder="1" applyAlignment="1" applyProtection="1">
      <alignment horizontal="right"/>
      <protection locked="0"/>
    </xf>
    <xf numFmtId="0" fontId="4" fillId="14" borderId="9" xfId="0" applyFont="1" applyFill="1" applyBorder="1" applyAlignment="1" applyProtection="1">
      <alignment horizontal="right"/>
      <protection locked="0"/>
    </xf>
    <xf numFmtId="43" fontId="9" fillId="14" borderId="8" xfId="1" applyFont="1" applyFill="1" applyBorder="1" applyAlignment="1" applyProtection="1">
      <alignment horizontal="center"/>
      <protection locked="0"/>
    </xf>
    <xf numFmtId="43" fontId="9" fillId="14" borderId="9" xfId="1" applyFont="1" applyFill="1" applyBorder="1" applyAlignment="1" applyProtection="1">
      <alignment horizontal="center"/>
      <protection locked="0"/>
    </xf>
    <xf numFmtId="0" fontId="9" fillId="13" borderId="14" xfId="0" applyFont="1" applyFill="1" applyBorder="1" applyAlignment="1">
      <alignment horizontal="center" vertical="center"/>
    </xf>
    <xf numFmtId="0" fontId="9" fillId="8" borderId="1" xfId="0" applyFont="1" applyFill="1" applyBorder="1" applyAlignment="1">
      <alignment horizontal="left"/>
    </xf>
    <xf numFmtId="0" fontId="9" fillId="12" borderId="8" xfId="0" applyFont="1" applyFill="1" applyBorder="1" applyAlignment="1">
      <alignment horizontal="left"/>
    </xf>
    <xf numFmtId="0" fontId="9" fillId="12" borderId="4" xfId="0" applyFont="1" applyFill="1" applyBorder="1" applyAlignment="1">
      <alignment horizontal="left"/>
    </xf>
    <xf numFmtId="0" fontId="9" fillId="12" borderId="9" xfId="0" applyFont="1" applyFill="1" applyBorder="1" applyAlignment="1">
      <alignment horizontal="left"/>
    </xf>
    <xf numFmtId="0" fontId="9" fillId="8" borderId="8" xfId="0" applyFont="1" applyFill="1" applyBorder="1" applyAlignment="1">
      <alignment horizontal="left"/>
    </xf>
    <xf numFmtId="0" fontId="9" fillId="8" borderId="4" xfId="0" applyFont="1" applyFill="1" applyBorder="1" applyAlignment="1">
      <alignment horizontal="left"/>
    </xf>
    <xf numFmtId="0" fontId="9" fillId="8" borderId="9" xfId="0" applyFont="1" applyFill="1" applyBorder="1" applyAlignment="1">
      <alignment horizontal="left"/>
    </xf>
    <xf numFmtId="0" fontId="4" fillId="14" borderId="8" xfId="0" applyFont="1" applyFill="1" applyBorder="1" applyAlignment="1">
      <alignment horizontal="left"/>
    </xf>
    <xf numFmtId="0" fontId="4" fillId="14" borderId="4" xfId="0" applyFont="1" applyFill="1" applyBorder="1" applyAlignment="1">
      <alignment horizontal="left"/>
    </xf>
    <xf numFmtId="0" fontId="4" fillId="14" borderId="9" xfId="0" applyFont="1" applyFill="1" applyBorder="1" applyAlignment="1">
      <alignment horizontal="left"/>
    </xf>
    <xf numFmtId="0" fontId="16" fillId="0" borderId="0" xfId="0" applyFont="1" applyAlignment="1">
      <alignment horizontal="left" vertical="center" wrapText="1"/>
    </xf>
    <xf numFmtId="0" fontId="15" fillId="16" borderId="0" xfId="0" applyFont="1" applyFill="1" applyAlignment="1">
      <alignment horizontal="justify" vertical="center" wrapText="1"/>
    </xf>
    <xf numFmtId="0" fontId="3" fillId="15" borderId="0" xfId="0" applyFont="1" applyFill="1" applyAlignment="1">
      <alignment horizontal="center" vertical="center"/>
    </xf>
    <xf numFmtId="0" fontId="3" fillId="15" borderId="23" xfId="0" applyFont="1" applyFill="1" applyBorder="1" applyAlignment="1">
      <alignment horizontal="center" vertical="center"/>
    </xf>
    <xf numFmtId="0" fontId="3" fillId="0" borderId="27" xfId="0" applyFont="1" applyBorder="1" applyAlignment="1">
      <alignment horizontal="center"/>
    </xf>
    <xf numFmtId="0" fontId="3" fillId="0" borderId="0" xfId="0" applyFont="1" applyAlignment="1">
      <alignment horizontal="center"/>
    </xf>
    <xf numFmtId="4" fontId="11" fillId="8" borderId="1" xfId="0" applyNumberFormat="1" applyFont="1" applyFill="1" applyBorder="1" applyAlignment="1">
      <alignment horizontal="right" vertical="center"/>
    </xf>
    <xf numFmtId="0" fontId="10" fillId="0" borderId="4" xfId="0" applyFont="1" applyBorder="1" applyAlignment="1">
      <alignment horizontal="right"/>
    </xf>
    <xf numFmtId="0" fontId="9" fillId="5" borderId="14" xfId="0" applyFont="1" applyFill="1" applyBorder="1" applyAlignment="1">
      <alignment horizontal="center" vertical="center"/>
    </xf>
    <xf numFmtId="0" fontId="9" fillId="14" borderId="8" xfId="0" applyFont="1" applyFill="1" applyBorder="1" applyAlignment="1">
      <alignment horizontal="left"/>
    </xf>
    <xf numFmtId="0" fontId="9" fillId="14" borderId="4" xfId="0" applyFont="1" applyFill="1" applyBorder="1" applyAlignment="1">
      <alignment horizontal="left"/>
    </xf>
    <xf numFmtId="0" fontId="9" fillId="14" borderId="9" xfId="0" applyFont="1" applyFill="1" applyBorder="1" applyAlignment="1">
      <alignment horizontal="left"/>
    </xf>
    <xf numFmtId="43" fontId="3" fillId="3" borderId="8" xfId="0" applyNumberFormat="1" applyFont="1" applyFill="1" applyBorder="1" applyAlignment="1">
      <alignment horizontal="left"/>
    </xf>
    <xf numFmtId="43" fontId="3" fillId="3" borderId="9" xfId="0" applyNumberFormat="1" applyFont="1" applyFill="1" applyBorder="1" applyAlignment="1">
      <alignment horizontal="left"/>
    </xf>
    <xf numFmtId="0" fontId="3" fillId="3" borderId="8" xfId="0" applyFont="1" applyFill="1" applyBorder="1" applyAlignment="1">
      <alignment horizontal="left"/>
    </xf>
    <xf numFmtId="0" fontId="3" fillId="3" borderId="4" xfId="0" applyFont="1" applyFill="1" applyBorder="1" applyAlignment="1">
      <alignment horizontal="left"/>
    </xf>
    <xf numFmtId="0" fontId="3" fillId="3" borderId="9" xfId="0" applyFont="1" applyFill="1" applyBorder="1" applyAlignment="1">
      <alignment horizontal="left"/>
    </xf>
    <xf numFmtId="43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1" fillId="0" borderId="5" xfId="0" applyFont="1" applyBorder="1" applyAlignment="1">
      <alignment horizontal="center"/>
    </xf>
    <xf numFmtId="0" fontId="0" fillId="0" borderId="5" xfId="0" applyBorder="1" applyAlignment="1">
      <alignment horizontal="center"/>
    </xf>
    <xf numFmtId="167" fontId="0" fillId="0" borderId="0" xfId="0" applyNumberFormat="1" applyAlignment="1">
      <alignment horizontal="center"/>
    </xf>
    <xf numFmtId="43" fontId="0" fillId="4" borderId="1" xfId="0" applyNumberFormat="1" applyFill="1" applyBorder="1" applyAlignment="1">
      <alignment horizontal="center"/>
    </xf>
    <xf numFmtId="43" fontId="0" fillId="0" borderId="8" xfId="0" applyNumberFormat="1" applyBorder="1" applyAlignment="1">
      <alignment horizontal="center"/>
    </xf>
    <xf numFmtId="43" fontId="0" fillId="0" borderId="9" xfId="0" applyNumberFormat="1" applyBorder="1" applyAlignment="1">
      <alignment horizontal="center"/>
    </xf>
    <xf numFmtId="43" fontId="0" fillId="4" borderId="8" xfId="0" applyNumberFormat="1" applyFill="1" applyBorder="1" applyAlignment="1">
      <alignment horizontal="center"/>
    </xf>
    <xf numFmtId="43" fontId="0" fillId="4" borderId="9" xfId="0" applyNumberFormat="1" applyFill="1" applyBorder="1" applyAlignment="1">
      <alignment horizontal="center"/>
    </xf>
    <xf numFmtId="0" fontId="4" fillId="2" borderId="4" xfId="0" applyFont="1" applyFill="1" applyBorder="1" applyAlignment="1">
      <alignment horizontal="left" vertical="center"/>
    </xf>
    <xf numFmtId="43" fontId="4" fillId="3" borderId="3" xfId="1" applyFont="1" applyFill="1" applyBorder="1" applyAlignment="1">
      <alignment horizontal="left"/>
    </xf>
    <xf numFmtId="0" fontId="4" fillId="6" borderId="1" xfId="0" applyFont="1" applyFill="1" applyBorder="1" applyAlignment="1">
      <alignment horizontal="center" vertical="center" wrapText="1"/>
    </xf>
    <xf numFmtId="43" fontId="4" fillId="3" borderId="4" xfId="1" applyFont="1" applyFill="1" applyBorder="1" applyAlignment="1">
      <alignment horizontal="left"/>
    </xf>
    <xf numFmtId="43" fontId="4" fillId="2" borderId="3" xfId="1" applyFont="1" applyFill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" fillId="0" borderId="9" xfId="0" applyFont="1" applyBorder="1" applyAlignment="1">
      <alignment horizontal="left"/>
    </xf>
    <xf numFmtId="43" fontId="4" fillId="2" borderId="1" xfId="1" applyFont="1" applyFill="1" applyBorder="1" applyAlignment="1">
      <alignment horizontal="center" vertical="center" wrapText="1"/>
    </xf>
    <xf numFmtId="43" fontId="4" fillId="2" borderId="5" xfId="1" applyFont="1" applyFill="1" applyBorder="1" applyAlignment="1">
      <alignment horizontal="center" wrapText="1"/>
    </xf>
    <xf numFmtId="43" fontId="5" fillId="3" borderId="3" xfId="1" applyFont="1" applyFill="1" applyBorder="1" applyAlignment="1">
      <alignment horizontal="center" vertical="center" wrapText="1"/>
    </xf>
    <xf numFmtId="43" fontId="5" fillId="2" borderId="4" xfId="1" applyFont="1" applyFill="1" applyBorder="1" applyAlignment="1">
      <alignment horizontal="center" vertical="center" wrapText="1"/>
    </xf>
    <xf numFmtId="0" fontId="3" fillId="6" borderId="10" xfId="0" applyFont="1" applyFill="1" applyBorder="1" applyAlignment="1">
      <alignment horizontal="center" vertical="center"/>
    </xf>
    <xf numFmtId="0" fontId="3" fillId="6" borderId="5" xfId="0" applyFont="1" applyFill="1" applyBorder="1" applyAlignment="1">
      <alignment horizontal="center" vertical="center"/>
    </xf>
    <xf numFmtId="0" fontId="3" fillId="6" borderId="11" xfId="0" applyFont="1" applyFill="1" applyBorder="1" applyAlignment="1">
      <alignment horizontal="center" vertical="center"/>
    </xf>
    <xf numFmtId="0" fontId="3" fillId="6" borderId="12" xfId="0" applyFont="1" applyFill="1" applyBorder="1" applyAlignment="1">
      <alignment horizontal="center" vertical="center"/>
    </xf>
    <xf numFmtId="0" fontId="3" fillId="6" borderId="3" xfId="0" applyFont="1" applyFill="1" applyBorder="1" applyAlignment="1">
      <alignment horizontal="center" vertical="center"/>
    </xf>
    <xf numFmtId="0" fontId="3" fillId="6" borderId="13" xfId="0" applyFont="1" applyFill="1" applyBorder="1" applyAlignment="1">
      <alignment horizontal="center" vertical="center"/>
    </xf>
    <xf numFmtId="43" fontId="1" fillId="17" borderId="1" xfId="1" applyFont="1" applyFill="1" applyBorder="1" applyAlignment="1">
      <alignment horizontal="center" vertical="center" wrapText="1"/>
    </xf>
    <xf numFmtId="43" fontId="6" fillId="3" borderId="4" xfId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vertical="center"/>
    </xf>
    <xf numFmtId="0" fontId="16" fillId="0" borderId="0" xfId="0" applyFont="1" applyBorder="1" applyAlignment="1">
      <alignment horizontal="left" vertical="center" wrapText="1"/>
    </xf>
    <xf numFmtId="0" fontId="16" fillId="0" borderId="0" xfId="0" applyFont="1" applyBorder="1" applyAlignment="1">
      <alignment vertical="center" wrapText="1"/>
    </xf>
    <xf numFmtId="0" fontId="0" fillId="0" borderId="0" xfId="0" applyBorder="1"/>
  </cellXfs>
  <cellStyles count="2">
    <cellStyle name="Normal" xfId="0" builtinId="0"/>
    <cellStyle name="Vírgula" xfId="1" builtinId="3"/>
  </cellStyles>
  <dxfs count="1">
    <dxf>
      <font>
        <color rgb="FF9C0006"/>
      </font>
      <fill>
        <patternFill>
          <bgColor rgb="FFFFC7CE"/>
        </patternFill>
      </fill>
    </dxf>
  </dxfs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 b="1"/>
              <a:t>COMPOSIÇÃO DO SALDO</a:t>
            </a:r>
          </a:p>
        </c:rich>
      </c:tx>
      <c:layout>
        <c:manualLayout>
          <c:xMode val="edge"/>
          <c:yMode val="edge"/>
          <c:x val="0.31045122484689414"/>
          <c:y val="1.388888888888888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0.12975862736679042"/>
          <c:y val="0.28321574643379643"/>
          <c:w val="0.29249229962487355"/>
          <c:h val="0.59596487831655098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E-415E-4A3E-B8DE-7A12523D1C46}"/>
              </c:ext>
            </c:extLst>
          </c:dPt>
          <c:dPt>
            <c:idx val="1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0-415E-4A3E-B8DE-7A12523D1C46}"/>
              </c:ext>
            </c:extLst>
          </c:dPt>
          <c:dPt>
            <c:idx val="2"/>
            <c:bubble3D val="0"/>
            <c:spPr>
              <a:solidFill>
                <a:schemeClr val="accent1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2-415E-4A3E-B8DE-7A12523D1C46}"/>
              </c:ext>
            </c:extLst>
          </c:dPt>
          <c:dPt>
            <c:idx val="3"/>
            <c:bubble3D val="0"/>
            <c:spPr>
              <a:solidFill>
                <a:schemeClr val="accent6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6-415E-4A3E-B8DE-7A12523D1C46}"/>
              </c:ext>
            </c:extLst>
          </c:dPt>
          <c:dPt>
            <c:idx val="4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8-415E-4A3E-B8DE-7A12523D1C46}"/>
              </c:ext>
            </c:extLst>
          </c:dPt>
          <c:dLbls>
            <c:dLbl>
              <c:idx val="0"/>
              <c:layout>
                <c:manualLayout>
                  <c:x val="5.1121831300145595E-2"/>
                  <c:y val="-1.37340191684209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415E-4A3E-B8DE-7A12523D1C46}"/>
                </c:ext>
              </c:extLst>
            </c:dLbl>
            <c:dLbl>
              <c:idx val="1"/>
              <c:layout>
                <c:manualLayout>
                  <c:x val="1.1111145710845228E-2"/>
                  <c:y val="1.19210475846193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415E-4A3E-B8DE-7A12523D1C46}"/>
                </c:ext>
              </c:extLst>
            </c:dLbl>
            <c:dLbl>
              <c:idx val="2"/>
              <c:layout>
                <c:manualLayout>
                  <c:x val="-5.165846772735079E-3"/>
                  <c:y val="2.49172653595566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415E-4A3E-B8DE-7A12523D1C46}"/>
                </c:ext>
              </c:extLst>
            </c:dLbl>
            <c:dLbl>
              <c:idx val="3"/>
              <c:layout>
                <c:manualLayout>
                  <c:x val="-8.3333333333333329E-2"/>
                  <c:y val="-6.01851851851851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415E-4A3E-B8DE-7A12523D1C46}"/>
                </c:ext>
              </c:extLst>
            </c:dLbl>
            <c:dLbl>
              <c:idx val="4"/>
              <c:layout>
                <c:manualLayout>
                  <c:x val="-0.1471890774343228"/>
                  <c:y val="-0.10637125766111938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FF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415E-4A3E-B8DE-7A12523D1C4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BD!$AG$2:$AL$2</c15:sqref>
                  </c15:fullRef>
                </c:ext>
              </c:extLst>
              <c:f>(BD!$AG$2:$AI$2,BD!$AK$2:$AL$2)</c:f>
              <c:strCache>
                <c:ptCount val="5"/>
                <c:pt idx="0">
                  <c:v>Contribuição - Participante</c:v>
                </c:pt>
                <c:pt idx="1">
                  <c:v>Contribuição - Patrocinador</c:v>
                </c:pt>
                <c:pt idx="2">
                  <c:v>Contribuição Extraordinária</c:v>
                </c:pt>
                <c:pt idx="3">
                  <c:v>Rentabilidade</c:v>
                </c:pt>
                <c:pt idx="4">
                  <c:v>Taxa de Carregamento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BD!$AG$4:$AL$4</c15:sqref>
                  </c15:fullRef>
                </c:ext>
              </c:extLst>
              <c:f>(BD!$AG$4:$AI$4,BD!$AK$4:$AL$4)</c:f>
              <c:numCache>
                <c:formatCode>_-* #,##0_-;\-* #,##0_-;_-* "-"??_-;_-@_-</c:formatCode>
                <c:ptCount val="5"/>
                <c:pt idx="0">
                  <c:v>556900.23834999569</c:v>
                </c:pt>
                <c:pt idx="1">
                  <c:v>556900.23834999569</c:v>
                </c:pt>
                <c:pt idx="2">
                  <c:v>0</c:v>
                </c:pt>
                <c:pt idx="3">
                  <c:v>1756463.6719681977</c:v>
                </c:pt>
                <c:pt idx="4">
                  <c:v>-77966.033369000317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BD!$AJ$4</c15:sqref>
                  <c15:spPr xmlns:c15="http://schemas.microsoft.com/office/drawing/2012/chart"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15:spPr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19-415E-4A3E-B8DE-7A12523D1C4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extLst>
          <c:ext xmlns:c15="http://schemas.microsoft.com/office/drawing/2012/chart" uri="{02D57815-91ED-43cb-92C2-25804820EDAC}">
            <c15:filteredPieSeries>
              <c15:ser>
                <c:idx val="0"/>
                <c:order val="0"/>
                <c:dPt>
                  <c:idx val="0"/>
                  <c:bubble3D val="0"/>
                  <c:spPr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1-415E-4A3E-B8DE-7A12523D1C46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3-415E-4A3E-B8DE-7A12523D1C46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5-415E-4A3E-B8DE-7A12523D1C46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6">
                        <a:lumMod val="75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9-415E-4A3E-B8DE-7A12523D1C46}"/>
                    </c:ext>
                  </c:extLst>
                </c:dPt>
                <c:dPt>
                  <c:idx val="4"/>
                  <c:bubble3D val="0"/>
                  <c:spPr>
                    <a:solidFill>
                      <a:srgbClr val="FF00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B-415E-4A3E-B8DE-7A12523D1C46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BR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>
                    <c:ext uri="{CE6537A1-D6FC-4f65-9D91-7224C49458BB}"/>
                  </c:extLst>
                </c:dLbls>
                <c:cat>
                  <c:strRef>
                    <c:extLst>
                      <c:ext uri="{02D57815-91ED-43cb-92C2-25804820EDAC}">
                        <c15:fullRef>
                          <c15:sqref>BD!$AG$2:$AL$2</c15:sqref>
                        </c15:fullRef>
                        <c15:formulaRef>
                          <c15:sqref>(BD!$AG$2:$AI$2,BD!$AK$2:$AL$2)</c15:sqref>
                        </c15:formulaRef>
                      </c:ext>
                    </c:extLst>
                    <c:strCache>
                      <c:ptCount val="5"/>
                      <c:pt idx="0">
                        <c:v>Contribuição - Participante</c:v>
                      </c:pt>
                      <c:pt idx="1">
                        <c:v>Contribuição - Patrocinador</c:v>
                      </c:pt>
                      <c:pt idx="2">
                        <c:v>Contribuição Extraordinária</c:v>
                      </c:pt>
                      <c:pt idx="3">
                        <c:v>Rentabilidade</c:v>
                      </c:pt>
                      <c:pt idx="4">
                        <c:v>Taxa de Carregamento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BD!$AG$3:$AL$3</c15:sqref>
                        </c15:fullRef>
                        <c15:formulaRef>
                          <c15:sqref>(BD!$AG$3:$AI$3,BD!$AK$3:$AL$3)</c15:sqref>
                        </c15:formulaRef>
                      </c:ext>
                    </c:extLst>
                    <c:numCache>
                      <c:formatCode>General</c:formatCode>
                      <c:ptCount val="5"/>
                    </c:numCache>
                  </c:numRef>
                </c:val>
                <c:extLst>
                  <c:ext uri="{02D57815-91ED-43cb-92C2-25804820EDAC}">
                    <c15:categoryFilterExceptions>
                      <c15:categoryFilterException>
                        <c15:sqref>BD!$AJ$3</c15:sqref>
                        <c15:spPr xmlns:c15="http://schemas.microsoft.com/office/drawing/2012/chart">
                          <a:solidFill>
                            <a:schemeClr val="accent4"/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</c15:categoryFilterExceptions>
                  </c:ext>
                  <c:ext xmlns:c16="http://schemas.microsoft.com/office/drawing/2014/chart" uri="{C3380CC4-5D6E-409C-BE32-E72D297353CC}">
                    <c16:uniqueId val="{0000000C-415E-4A3E-B8DE-7A12523D1C46}"/>
                  </c:ext>
                </c:extLst>
              </c15:ser>
            </c15:filteredPieSeries>
          </c:ext>
        </c:extLst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257341064377657"/>
          <c:y val="0.25219752530933637"/>
          <c:w val="0.38742658935622337"/>
          <c:h val="0.6909218339145287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 b="1"/>
              <a:t>Constituição da Reserva</a:t>
            </a:r>
          </a:p>
        </c:rich>
      </c:tx>
      <c:layout>
        <c:manualLayout>
          <c:xMode val="edge"/>
          <c:yMode val="edge"/>
          <c:x val="0.32434011373578303"/>
          <c:y val="1.85185185185185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31E-4219-BDD3-D3EEA8171C9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31E-4219-BDD3-D3EEA8171C9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31E-4219-BDD3-D3EEA8171C9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31E-4219-BDD3-D3EEA8171C9A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B31E-4219-BDD3-D3EEA8171C9A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B31E-4219-BDD3-D3EEA8171C9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BD!$AG$2:$AL$2</c:f>
              <c:strCache>
                <c:ptCount val="6"/>
                <c:pt idx="0">
                  <c:v>Contribuição - Participante</c:v>
                </c:pt>
                <c:pt idx="1">
                  <c:v>Contribuição - Patrocinador</c:v>
                </c:pt>
                <c:pt idx="2">
                  <c:v>Contribuição Extraordinária</c:v>
                </c:pt>
                <c:pt idx="4">
                  <c:v>Rentabilidade</c:v>
                </c:pt>
                <c:pt idx="5">
                  <c:v>Taxa de Carregamento</c:v>
                </c:pt>
              </c:strCache>
            </c:strRef>
          </c:cat>
          <c:val>
            <c:numRef>
              <c:f>BD!$AG$3:$AL$3</c:f>
              <c:numCache>
                <c:formatCode>General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0-AE05-48FB-BB29-EC207844E2AF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AE05-48FB-BB29-EC207844E2AF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AE05-48FB-BB29-EC207844E2AF}"/>
              </c:ext>
            </c:extLst>
          </c:dPt>
          <c:dPt>
            <c:idx val="2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AE05-48FB-BB29-EC207844E2A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B31E-4219-BDD3-D3EEA8171C9A}"/>
              </c:ext>
            </c:extLst>
          </c:dPt>
          <c:dPt>
            <c:idx val="4"/>
            <c:bubble3D val="0"/>
            <c:spPr>
              <a:solidFill>
                <a:schemeClr val="accent6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AE05-48FB-BB29-EC207844E2AF}"/>
              </c:ext>
            </c:extLst>
          </c:dPt>
          <c:dPt>
            <c:idx val="5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E05-48FB-BB29-EC207844E2AF}"/>
              </c:ext>
            </c:extLst>
          </c:dPt>
          <c:dLbls>
            <c:dLbl>
              <c:idx val="0"/>
              <c:layout>
                <c:manualLayout>
                  <c:x val="0.1"/>
                  <c:y val="-3.24074074074074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E05-48FB-BB29-EC207844E2AF}"/>
                </c:ext>
              </c:extLst>
            </c:dLbl>
            <c:dLbl>
              <c:idx val="1"/>
              <c:layout>
                <c:manualLayout>
                  <c:x val="1.1111111111111112E-2"/>
                  <c:y val="5.55555555555555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E05-48FB-BB29-EC207844E2AF}"/>
                </c:ext>
              </c:extLst>
            </c:dLbl>
            <c:dLbl>
              <c:idx val="2"/>
              <c:layout>
                <c:manualLayout>
                  <c:x val="-0.10555555555555561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E05-48FB-BB29-EC207844E2AF}"/>
                </c:ext>
              </c:extLst>
            </c:dLbl>
            <c:dLbl>
              <c:idx val="4"/>
              <c:layout>
                <c:manualLayout>
                  <c:x val="-8.3333333333333329E-2"/>
                  <c:y val="-6.01851851851851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E05-48FB-BB29-EC207844E2AF}"/>
                </c:ext>
              </c:extLst>
            </c:dLbl>
            <c:dLbl>
              <c:idx val="5"/>
              <c:layout>
                <c:manualLayout>
                  <c:x val="5.5555555555555046E-3"/>
                  <c:y val="6.94444444444444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E05-48FB-BB29-EC207844E2A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BD!$AG$2:$AL$2</c:f>
              <c:strCache>
                <c:ptCount val="6"/>
                <c:pt idx="0">
                  <c:v>Contribuição - Participante</c:v>
                </c:pt>
                <c:pt idx="1">
                  <c:v>Contribuição - Patrocinador</c:v>
                </c:pt>
                <c:pt idx="2">
                  <c:v>Contribuição Extraordinária</c:v>
                </c:pt>
                <c:pt idx="4">
                  <c:v>Rentabilidade</c:v>
                </c:pt>
                <c:pt idx="5">
                  <c:v>Taxa de Carregamento</c:v>
                </c:pt>
              </c:strCache>
            </c:strRef>
          </c:cat>
          <c:val>
            <c:numRef>
              <c:f>BD!$AG$4:$AL$4</c:f>
              <c:numCache>
                <c:formatCode>_-* #,##0_-;\-* #,##0_-;_-* "-"??_-;_-@_-</c:formatCode>
                <c:ptCount val="6"/>
                <c:pt idx="0">
                  <c:v>556900.23834999569</c:v>
                </c:pt>
                <c:pt idx="1">
                  <c:v>556900.23834999569</c:v>
                </c:pt>
                <c:pt idx="2">
                  <c:v>0</c:v>
                </c:pt>
                <c:pt idx="4">
                  <c:v>1756463.6719681977</c:v>
                </c:pt>
                <c:pt idx="5">
                  <c:v>-77966.033369000317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E05-48FB-BB29-EC207844E2A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124222</xdr:colOff>
      <xdr:row>37</xdr:row>
      <xdr:rowOff>6350</xdr:rowOff>
    </xdr:from>
    <xdr:to>
      <xdr:col>6</xdr:col>
      <xdr:colOff>193674</xdr:colOff>
      <xdr:row>48</xdr:row>
      <xdr:rowOff>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2595849C-EB1C-441B-87A7-46F05F9AA0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9</xdr:col>
      <xdr:colOff>1105368</xdr:colOff>
      <xdr:row>0</xdr:row>
      <xdr:rowOff>15636</xdr:rowOff>
    </xdr:from>
    <xdr:to>
      <xdr:col>13</xdr:col>
      <xdr:colOff>589253</xdr:colOff>
      <xdr:row>3</xdr:row>
      <xdr:rowOff>95408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CB8DA012-2097-422C-B17B-6D26AE154F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10793" y="15636"/>
          <a:ext cx="2467115" cy="62269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40</xdr:col>
      <xdr:colOff>164522</xdr:colOff>
      <xdr:row>0</xdr:row>
      <xdr:rowOff>0</xdr:rowOff>
    </xdr:from>
    <xdr:to>
      <xdr:col>44</xdr:col>
      <xdr:colOff>887556</xdr:colOff>
      <xdr:row>8</xdr:row>
      <xdr:rowOff>107373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AD1710D0-3B65-425E-8FE8-F9A1B9C8E34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34AEEB-A96A-4293-BBDB-4A1299155ABB}">
  <dimension ref="A1:S65"/>
  <sheetViews>
    <sheetView showGridLines="0" showRowColHeaders="0" tabSelected="1" view="pageBreakPreview" topLeftCell="A48" zoomScale="90" zoomScaleNormal="90" zoomScaleSheetLayoutView="90" workbookViewId="0">
      <selection activeCell="K6" sqref="K6"/>
    </sheetView>
  </sheetViews>
  <sheetFormatPr defaultRowHeight="15" x14ac:dyDescent="0.25"/>
  <cols>
    <col min="1" max="1" width="3.5703125" customWidth="1"/>
    <col min="2" max="2" width="9.42578125" customWidth="1"/>
    <col min="3" max="3" width="9.7109375" customWidth="1"/>
    <col min="4" max="4" width="24" customWidth="1"/>
    <col min="5" max="5" width="2.140625" customWidth="1"/>
    <col min="6" max="6" width="12.7109375" customWidth="1"/>
    <col min="7" max="7" width="5.140625" customWidth="1"/>
    <col min="8" max="8" width="1.5703125" customWidth="1"/>
    <col min="9" max="9" width="9.140625" customWidth="1"/>
    <col min="10" max="10" width="17" customWidth="1"/>
    <col min="11" max="11" width="16.140625" customWidth="1"/>
    <col min="12" max="12" width="3.5703125" customWidth="1"/>
    <col min="13" max="13" width="6.7109375" customWidth="1"/>
    <col min="15" max="15" width="4.5703125" customWidth="1"/>
  </cols>
  <sheetData>
    <row r="1" spans="1:15" x14ac:dyDescent="0.25">
      <c r="A1" s="128"/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30"/>
    </row>
    <row r="2" spans="1:15" x14ac:dyDescent="0.25">
      <c r="A2" s="131"/>
      <c r="O2" s="132"/>
    </row>
    <row r="3" spans="1:15" x14ac:dyDescent="0.25">
      <c r="A3" s="131"/>
      <c r="O3" s="132"/>
    </row>
    <row r="4" spans="1:15" ht="18.75" x14ac:dyDescent="0.3">
      <c r="A4" s="189"/>
      <c r="B4" s="190"/>
      <c r="C4" s="190"/>
      <c r="D4" s="190"/>
      <c r="E4" s="190"/>
      <c r="F4" s="190"/>
      <c r="G4" s="190"/>
      <c r="H4" s="190"/>
      <c r="I4" s="190"/>
      <c r="J4" s="135"/>
      <c r="K4" s="135"/>
      <c r="O4" s="132"/>
    </row>
    <row r="5" spans="1:15" ht="18.75" x14ac:dyDescent="0.3">
      <c r="A5" s="133"/>
      <c r="B5" s="134"/>
      <c r="C5" s="134"/>
      <c r="D5" s="134"/>
      <c r="E5" s="134"/>
      <c r="F5" s="134"/>
      <c r="G5" s="134"/>
      <c r="H5" s="134"/>
      <c r="I5" s="134"/>
      <c r="J5" s="135"/>
      <c r="K5" s="135"/>
      <c r="O5" s="132"/>
    </row>
    <row r="6" spans="1:15" ht="18.75" x14ac:dyDescent="0.3">
      <c r="A6" s="133"/>
      <c r="B6" s="134"/>
      <c r="C6" s="134"/>
      <c r="D6" s="134"/>
      <c r="E6" s="134"/>
      <c r="F6" s="134"/>
      <c r="G6" s="134"/>
      <c r="H6" s="134"/>
      <c r="I6" s="134"/>
      <c r="J6" s="135"/>
      <c r="K6" s="135"/>
      <c r="O6" s="132"/>
    </row>
    <row r="7" spans="1:15" ht="18.75" x14ac:dyDescent="0.3">
      <c r="A7" s="133"/>
      <c r="B7" s="134"/>
      <c r="C7" s="134"/>
      <c r="D7" s="134"/>
      <c r="E7" s="134"/>
      <c r="F7" s="134"/>
      <c r="G7" s="134"/>
      <c r="H7" s="134"/>
      <c r="I7" s="134"/>
      <c r="J7" s="135"/>
      <c r="K7" s="135"/>
      <c r="O7" s="132"/>
    </row>
    <row r="8" spans="1:15" ht="15.75" thickBot="1" x14ac:dyDescent="0.3">
      <c r="A8" s="131"/>
      <c r="B8" s="125"/>
      <c r="C8" s="125"/>
      <c r="D8" s="125"/>
      <c r="E8" s="125"/>
      <c r="F8" s="125"/>
      <c r="G8" s="125"/>
      <c r="H8" s="125"/>
      <c r="I8" s="125"/>
      <c r="J8" s="125"/>
      <c r="K8" s="125"/>
      <c r="L8" s="125"/>
      <c r="M8" s="125"/>
      <c r="N8" s="125"/>
      <c r="O8" s="132"/>
    </row>
    <row r="9" spans="1:15" ht="15.75" thickTop="1" x14ac:dyDescent="0.25">
      <c r="A9" s="131"/>
      <c r="B9" s="187" t="s">
        <v>83</v>
      </c>
      <c r="C9" s="187"/>
      <c r="D9" s="187"/>
      <c r="E9" s="187"/>
      <c r="F9" s="187"/>
      <c r="G9" s="187"/>
      <c r="H9" s="187"/>
      <c r="I9" s="187"/>
      <c r="J9" s="187"/>
      <c r="K9" s="187"/>
      <c r="L9" s="187"/>
      <c r="M9" s="187"/>
      <c r="N9" s="187"/>
      <c r="O9" s="132"/>
    </row>
    <row r="10" spans="1:15" ht="15.75" thickBot="1" x14ac:dyDescent="0.3">
      <c r="A10" s="131"/>
      <c r="B10" s="188"/>
      <c r="C10" s="188"/>
      <c r="D10" s="188"/>
      <c r="E10" s="188"/>
      <c r="F10" s="188"/>
      <c r="G10" s="188"/>
      <c r="H10" s="188"/>
      <c r="I10" s="188"/>
      <c r="J10" s="188"/>
      <c r="K10" s="188"/>
      <c r="L10" s="188"/>
      <c r="M10" s="188"/>
      <c r="N10" s="188"/>
      <c r="O10" s="132"/>
    </row>
    <row r="11" spans="1:15" ht="15.75" thickTop="1" x14ac:dyDescent="0.25">
      <c r="A11" s="131"/>
      <c r="O11" s="132"/>
    </row>
    <row r="12" spans="1:15" x14ac:dyDescent="0.25">
      <c r="A12" s="131"/>
      <c r="O12" s="132"/>
    </row>
    <row r="13" spans="1:15" x14ac:dyDescent="0.25">
      <c r="A13" s="131"/>
      <c r="O13" s="132"/>
    </row>
    <row r="14" spans="1:15" ht="26.25" customHeight="1" thickBot="1" x14ac:dyDescent="0.3">
      <c r="A14" s="131"/>
      <c r="B14" s="159" t="s">
        <v>71</v>
      </c>
      <c r="C14" s="159"/>
      <c r="D14" s="159"/>
      <c r="E14" s="159"/>
      <c r="F14" s="159"/>
      <c r="G14" s="159"/>
      <c r="I14" s="193" t="s">
        <v>80</v>
      </c>
      <c r="J14" s="193"/>
      <c r="K14" s="193"/>
      <c r="L14" s="193"/>
      <c r="M14" s="193"/>
      <c r="N14" s="193"/>
      <c r="O14" s="132"/>
    </row>
    <row r="15" spans="1:15" ht="5.25" customHeight="1" thickTop="1" x14ac:dyDescent="0.25">
      <c r="A15" s="131"/>
      <c r="O15" s="132"/>
    </row>
    <row r="16" spans="1:15" ht="15.75" x14ac:dyDescent="0.25">
      <c r="A16" s="131"/>
      <c r="B16" s="176" t="s">
        <v>78</v>
      </c>
      <c r="C16" s="177"/>
      <c r="D16" s="178"/>
      <c r="F16" s="167">
        <v>32909</v>
      </c>
      <c r="G16" s="167"/>
      <c r="I16" s="179" t="s">
        <v>53</v>
      </c>
      <c r="J16" s="180"/>
      <c r="K16" s="181"/>
      <c r="M16" s="163">
        <v>8.5000000000000006E-2</v>
      </c>
      <c r="N16" s="163"/>
      <c r="O16" s="132"/>
    </row>
    <row r="17" spans="1:16" ht="5.25" customHeight="1" x14ac:dyDescent="0.25">
      <c r="A17" s="131"/>
      <c r="B17" s="136"/>
      <c r="C17" s="136"/>
      <c r="D17" s="136"/>
      <c r="F17" s="192"/>
      <c r="G17" s="192"/>
      <c r="J17" s="136"/>
      <c r="M17" s="136"/>
      <c r="N17" s="137"/>
      <c r="O17" s="132"/>
    </row>
    <row r="18" spans="1:16" ht="15.75" x14ac:dyDescent="0.25">
      <c r="A18" s="131"/>
      <c r="B18" s="176" t="s">
        <v>26</v>
      </c>
      <c r="C18" s="177"/>
      <c r="D18" s="178"/>
      <c r="F18" s="164">
        <v>65</v>
      </c>
      <c r="G18" s="164"/>
      <c r="I18" s="175" t="s">
        <v>62</v>
      </c>
      <c r="J18" s="175"/>
      <c r="K18" s="175"/>
      <c r="M18" s="191">
        <f ca="1">BD!G17</f>
        <v>1431.6201500000002</v>
      </c>
      <c r="N18" s="191"/>
      <c r="O18" s="132"/>
    </row>
    <row r="19" spans="1:16" ht="5.25" customHeight="1" x14ac:dyDescent="0.25">
      <c r="A19" s="131"/>
      <c r="B19" s="136"/>
      <c r="C19" s="136"/>
      <c r="D19" s="136"/>
      <c r="F19" s="138"/>
      <c r="G19" s="137"/>
      <c r="I19" s="136"/>
      <c r="J19" s="136"/>
      <c r="K19" s="136"/>
      <c r="M19" s="136"/>
      <c r="N19" s="137"/>
      <c r="O19" s="132"/>
    </row>
    <row r="20" spans="1:16" ht="15.75" x14ac:dyDescent="0.25">
      <c r="A20" s="131"/>
      <c r="B20" s="176" t="s">
        <v>39</v>
      </c>
      <c r="C20" s="177"/>
      <c r="D20" s="178"/>
      <c r="F20" s="165" t="s">
        <v>16</v>
      </c>
      <c r="G20" s="165"/>
      <c r="H20" s="137"/>
      <c r="I20" s="179" t="s">
        <v>79</v>
      </c>
      <c r="J20" s="180"/>
      <c r="K20" s="181"/>
      <c r="M20" s="168">
        <v>0.06</v>
      </c>
      <c r="N20" s="169"/>
      <c r="O20" s="132"/>
    </row>
    <row r="21" spans="1:16" ht="5.25" customHeight="1" x14ac:dyDescent="0.25">
      <c r="A21" s="131"/>
      <c r="B21" s="136"/>
      <c r="C21" s="136"/>
      <c r="D21" s="136"/>
      <c r="F21" s="138"/>
      <c r="G21" s="137"/>
      <c r="I21" s="136"/>
      <c r="J21" s="136"/>
      <c r="K21" s="136"/>
      <c r="M21" s="136"/>
      <c r="N21" s="137"/>
      <c r="O21" s="132"/>
    </row>
    <row r="22" spans="1:16" ht="16.5" thickBot="1" x14ac:dyDescent="0.3">
      <c r="A22" s="131"/>
      <c r="B22" s="176" t="s">
        <v>25</v>
      </c>
      <c r="C22" s="177"/>
      <c r="D22" s="178"/>
      <c r="F22" s="166">
        <v>25000</v>
      </c>
      <c r="G22" s="166"/>
      <c r="H22" s="139"/>
      <c r="I22" s="174" t="s">
        <v>81</v>
      </c>
      <c r="J22" s="174"/>
      <c r="K22" s="174"/>
      <c r="L22" s="174"/>
      <c r="M22" s="174"/>
      <c r="N22" s="174"/>
      <c r="O22" s="140"/>
      <c r="P22" s="102"/>
    </row>
    <row r="23" spans="1:16" ht="5.25" customHeight="1" thickTop="1" x14ac:dyDescent="0.25">
      <c r="A23" s="141"/>
      <c r="H23" s="139"/>
      <c r="I23" s="136"/>
      <c r="J23" s="136"/>
      <c r="K23" s="136"/>
      <c r="M23" s="136"/>
      <c r="N23" s="137"/>
      <c r="O23" s="140"/>
      <c r="P23" s="102"/>
    </row>
    <row r="24" spans="1:16" ht="15.75" x14ac:dyDescent="0.25">
      <c r="A24" s="131"/>
      <c r="H24" s="137"/>
      <c r="I24" s="194" t="s">
        <v>82</v>
      </c>
      <c r="J24" s="195"/>
      <c r="K24" s="196"/>
      <c r="M24" s="172"/>
      <c r="N24" s="173"/>
      <c r="O24" s="132"/>
    </row>
    <row r="25" spans="1:16" ht="5.25" customHeight="1" x14ac:dyDescent="0.25">
      <c r="A25" s="131"/>
      <c r="I25" s="136"/>
      <c r="J25" s="136"/>
      <c r="K25" s="136"/>
      <c r="M25" s="136"/>
      <c r="N25" s="137"/>
      <c r="O25" s="132"/>
    </row>
    <row r="26" spans="1:16" ht="15.75" customHeight="1" x14ac:dyDescent="0.25">
      <c r="A26" s="131"/>
      <c r="I26" s="182" t="s">
        <v>70</v>
      </c>
      <c r="J26" s="183"/>
      <c r="K26" s="184"/>
      <c r="M26" s="170" t="s">
        <v>45</v>
      </c>
      <c r="N26" s="171"/>
      <c r="O26" s="132"/>
    </row>
    <row r="27" spans="1:16" ht="20.25" customHeight="1" x14ac:dyDescent="0.25">
      <c r="A27" s="131"/>
      <c r="O27" s="132"/>
    </row>
    <row r="28" spans="1:16" ht="26.25" customHeight="1" x14ac:dyDescent="0.25">
      <c r="A28" s="131"/>
      <c r="O28" s="132"/>
    </row>
    <row r="29" spans="1:16" x14ac:dyDescent="0.25">
      <c r="A29" s="131"/>
      <c r="H29" s="137"/>
      <c r="O29" s="132"/>
    </row>
    <row r="30" spans="1:16" ht="5.25" customHeight="1" thickBot="1" x14ac:dyDescent="0.3">
      <c r="A30" s="131"/>
      <c r="B30" s="126"/>
      <c r="C30" s="126"/>
      <c r="D30" s="126"/>
      <c r="E30" s="125"/>
      <c r="F30" s="126"/>
      <c r="G30" s="127"/>
      <c r="H30" s="125"/>
      <c r="I30" s="125"/>
      <c r="J30" s="125"/>
      <c r="K30" s="125"/>
      <c r="L30" s="125"/>
      <c r="M30" s="125"/>
      <c r="N30" s="125"/>
      <c r="O30" s="132"/>
    </row>
    <row r="31" spans="1:16" ht="25.5" customHeight="1" thickTop="1" thickBot="1" x14ac:dyDescent="0.3">
      <c r="A31" s="131"/>
      <c r="B31" s="188" t="s">
        <v>69</v>
      </c>
      <c r="C31" s="188"/>
      <c r="D31" s="188"/>
      <c r="E31" s="188"/>
      <c r="F31" s="188"/>
      <c r="G31" s="188"/>
      <c r="H31" s="188"/>
      <c r="I31" s="188"/>
      <c r="J31" s="188"/>
      <c r="K31" s="188"/>
      <c r="L31" s="188"/>
      <c r="M31" s="188"/>
      <c r="N31" s="188"/>
      <c r="O31" s="132"/>
    </row>
    <row r="32" spans="1:16" ht="5.25" customHeight="1" thickTop="1" x14ac:dyDescent="0.25">
      <c r="A32" s="131"/>
      <c r="O32" s="132"/>
    </row>
    <row r="33" spans="1:19" x14ac:dyDescent="0.25">
      <c r="A33" s="131"/>
      <c r="H33" s="137"/>
      <c r="I33" s="102"/>
      <c r="O33" s="142" t="s">
        <v>64</v>
      </c>
    </row>
    <row r="34" spans="1:19" x14ac:dyDescent="0.25">
      <c r="A34" s="131"/>
      <c r="H34" s="137"/>
      <c r="I34" s="102"/>
      <c r="O34" s="142"/>
    </row>
    <row r="35" spans="1:19" x14ac:dyDescent="0.25">
      <c r="A35" s="131"/>
      <c r="H35" s="1"/>
      <c r="I35" s="1"/>
      <c r="O35" s="132"/>
    </row>
    <row r="36" spans="1:19" ht="19.5" thickBot="1" x14ac:dyDescent="0.35">
      <c r="A36" s="131"/>
      <c r="B36" s="199" t="s">
        <v>35</v>
      </c>
      <c r="C36" s="200"/>
      <c r="D36" s="201"/>
      <c r="E36" s="143"/>
      <c r="F36" s="197">
        <f ca="1">IF(F22="","",BD!V8)</f>
        <v>2792298.1152992086</v>
      </c>
      <c r="G36" s="198"/>
      <c r="H36" s="1"/>
      <c r="I36" s="160" t="s">
        <v>84</v>
      </c>
      <c r="J36" s="160"/>
      <c r="K36" s="160"/>
      <c r="L36" s="160"/>
      <c r="M36" s="160"/>
      <c r="N36" s="160"/>
      <c r="O36" s="132"/>
    </row>
    <row r="37" spans="1:19" ht="6" customHeight="1" thickTop="1" x14ac:dyDescent="0.3">
      <c r="A37" s="131"/>
      <c r="B37" s="144"/>
      <c r="C37" s="144"/>
      <c r="D37" s="144"/>
      <c r="E37" s="143"/>
      <c r="F37" s="145"/>
      <c r="G37" s="145"/>
      <c r="O37" s="132"/>
    </row>
    <row r="38" spans="1:19" ht="18" customHeight="1" x14ac:dyDescent="0.25">
      <c r="A38" s="131"/>
      <c r="I38" s="161" t="str">
        <f>"Renda Mensal Até os "&amp;F18+5&amp;" anos (05 anos)"</f>
        <v>Renda Mensal Até os 70 anos (05 anos)</v>
      </c>
      <c r="J38" s="161"/>
      <c r="K38" s="161"/>
      <c r="M38" s="162">
        <f ca="1">BD!AH77</f>
        <v>46768.538386004715</v>
      </c>
      <c r="N38" s="162"/>
      <c r="O38" s="132"/>
    </row>
    <row r="39" spans="1:19" ht="6" customHeight="1" x14ac:dyDescent="0.25">
      <c r="A39" s="131"/>
      <c r="I39" s="143"/>
      <c r="J39" s="143"/>
      <c r="K39" s="143"/>
      <c r="M39" s="143"/>
      <c r="N39" s="143"/>
      <c r="O39" s="132"/>
      <c r="P39" s="1"/>
    </row>
    <row r="40" spans="1:19" ht="18" customHeight="1" x14ac:dyDescent="0.25">
      <c r="A40" s="131"/>
      <c r="I40" s="161" t="str">
        <f>"Renda Mensal Até os "&amp;F18+10&amp;" anos (10 anos)"</f>
        <v>Renda Mensal Até os 75 anos (10 anos)</v>
      </c>
      <c r="J40" s="161"/>
      <c r="K40" s="161"/>
      <c r="M40" s="162">
        <f ca="1">BD!AM137</f>
        <v>23383.338780876187</v>
      </c>
      <c r="N40" s="162"/>
      <c r="O40" s="132"/>
    </row>
    <row r="41" spans="1:19" ht="6" customHeight="1" x14ac:dyDescent="0.25">
      <c r="A41" s="131"/>
      <c r="I41" s="143"/>
      <c r="J41" s="143"/>
      <c r="K41" s="143"/>
      <c r="M41" s="143"/>
      <c r="N41" s="143"/>
      <c r="O41" s="132"/>
      <c r="P41" s="1"/>
    </row>
    <row r="42" spans="1:19" ht="18" customHeight="1" x14ac:dyDescent="0.25">
      <c r="A42" s="131"/>
      <c r="I42" s="161" t="str">
        <f>"Renda Mensal Até os "&amp;F18+15&amp;" anos (15 anos)"</f>
        <v>Renda Mensal Até os 80 anos (15 anos)</v>
      </c>
      <c r="J42" s="161"/>
      <c r="K42" s="161"/>
      <c r="M42" s="162">
        <f ca="1">BD!AS197</f>
        <v>24847.011461437174</v>
      </c>
      <c r="N42" s="162"/>
      <c r="O42" s="132"/>
      <c r="P42" s="1"/>
    </row>
    <row r="43" spans="1:19" ht="6" customHeight="1" x14ac:dyDescent="0.25">
      <c r="A43" s="131"/>
      <c r="I43" s="146"/>
      <c r="J43" s="146"/>
      <c r="K43" s="146"/>
      <c r="M43" s="146"/>
      <c r="N43" s="146"/>
      <c r="O43" s="132"/>
      <c r="P43" s="1"/>
    </row>
    <row r="44" spans="1:19" ht="18" customHeight="1" x14ac:dyDescent="0.25">
      <c r="A44" s="131"/>
      <c r="H44" s="147"/>
      <c r="I44" s="161" t="str">
        <f>"Renda Mensal Até os "&amp;F18+25&amp;" anos (25 anos)"</f>
        <v>Renda Mensal Até os 90 anos (25 anos)</v>
      </c>
      <c r="J44" s="161"/>
      <c r="K44" s="161"/>
      <c r="M44" s="162">
        <f ca="1">BD!AX317</f>
        <v>21084.358651563198</v>
      </c>
      <c r="N44" s="162"/>
      <c r="O44" s="132"/>
      <c r="P44" s="1"/>
    </row>
    <row r="45" spans="1:19" ht="6" customHeight="1" x14ac:dyDescent="0.25">
      <c r="A45" s="131"/>
      <c r="O45" s="132"/>
      <c r="P45" s="1"/>
    </row>
    <row r="46" spans="1:19" ht="15" customHeight="1" x14ac:dyDescent="0.25">
      <c r="A46" s="131"/>
      <c r="I46" s="186" t="str">
        <f ca="1">"Ou, se preferir, poderá receber a diferença do último salário para o teto no INSS, sendo o valor de R$ "&amp;BD!U1&amp;" por "&amp;BD!T4&amp;"."</f>
        <v>Ou, se preferir, poderá receber a diferença do último salário para o teto no INSS, sendo o valor de R$ 16842,59 por 28 anos e 2 meses.</v>
      </c>
      <c r="J46" s="186"/>
      <c r="K46" s="186"/>
      <c r="L46" s="186"/>
      <c r="M46" s="186"/>
      <c r="N46" s="186"/>
      <c r="O46" s="132"/>
      <c r="P46" s="1"/>
      <c r="S46" s="1"/>
    </row>
    <row r="47" spans="1:19" ht="26.25" customHeight="1" x14ac:dyDescent="0.25">
      <c r="A47" s="131"/>
      <c r="I47" s="186"/>
      <c r="J47" s="186"/>
      <c r="K47" s="186"/>
      <c r="L47" s="186"/>
      <c r="M47" s="186"/>
      <c r="N47" s="186"/>
      <c r="O47" s="132"/>
      <c r="S47" s="1"/>
    </row>
    <row r="48" spans="1:19" x14ac:dyDescent="0.25">
      <c r="A48" s="131"/>
      <c r="I48" s="186"/>
      <c r="J48" s="186"/>
      <c r="K48" s="186"/>
      <c r="L48" s="186"/>
      <c r="M48" s="186"/>
      <c r="N48" s="186"/>
      <c r="O48" s="132"/>
      <c r="S48" s="1"/>
    </row>
    <row r="49" spans="1:19" x14ac:dyDescent="0.25">
      <c r="A49" s="131"/>
      <c r="O49" s="132"/>
      <c r="S49" s="1"/>
    </row>
    <row r="50" spans="1:19" x14ac:dyDescent="0.25">
      <c r="A50" s="131"/>
      <c r="O50" s="132"/>
    </row>
    <row r="51" spans="1:19" x14ac:dyDescent="0.25">
      <c r="A51" s="131"/>
      <c r="O51" s="132"/>
    </row>
    <row r="52" spans="1:19" x14ac:dyDescent="0.25">
      <c r="A52" s="131"/>
      <c r="O52" s="132"/>
    </row>
    <row r="53" spans="1:19" x14ac:dyDescent="0.25">
      <c r="A53" s="131"/>
      <c r="O53" s="132"/>
    </row>
    <row r="54" spans="1:19" x14ac:dyDescent="0.25">
      <c r="A54" s="131"/>
      <c r="O54" s="132"/>
    </row>
    <row r="55" spans="1:19" x14ac:dyDescent="0.25">
      <c r="A55" s="131"/>
      <c r="O55" s="132"/>
    </row>
    <row r="56" spans="1:19" x14ac:dyDescent="0.25">
      <c r="A56" s="131"/>
      <c r="O56" s="132"/>
    </row>
    <row r="57" spans="1:19" x14ac:dyDescent="0.25">
      <c r="A57" s="131"/>
      <c r="O57" s="132"/>
    </row>
    <row r="58" spans="1:19" x14ac:dyDescent="0.25">
      <c r="A58" s="131"/>
      <c r="B58" s="158"/>
      <c r="C58" s="158"/>
      <c r="D58" s="158"/>
      <c r="E58" s="158"/>
      <c r="F58" s="158"/>
      <c r="G58" s="158"/>
      <c r="H58" s="158"/>
      <c r="I58" s="158"/>
      <c r="J58" s="158"/>
      <c r="K58" s="158"/>
      <c r="L58" s="158"/>
      <c r="M58" s="158"/>
      <c r="N58" s="158"/>
      <c r="O58" s="132"/>
    </row>
    <row r="59" spans="1:19" x14ac:dyDescent="0.25">
      <c r="A59" s="152"/>
      <c r="B59" s="153" t="s">
        <v>85</v>
      </c>
      <c r="C59" s="154"/>
      <c r="D59" s="154"/>
      <c r="E59" s="154"/>
      <c r="F59" s="154"/>
      <c r="G59" s="154"/>
      <c r="H59" s="154"/>
      <c r="I59" s="154"/>
      <c r="J59" s="154"/>
      <c r="K59" s="154"/>
      <c r="L59" s="154"/>
      <c r="M59" s="154"/>
      <c r="N59" s="154"/>
      <c r="O59" s="155"/>
    </row>
    <row r="60" spans="1:19" x14ac:dyDescent="0.25">
      <c r="A60" s="156"/>
      <c r="B60" s="148" t="s">
        <v>87</v>
      </c>
      <c r="C60" s="149"/>
      <c r="D60" s="149"/>
      <c r="E60" s="149"/>
      <c r="F60" s="149"/>
      <c r="G60" s="149"/>
      <c r="H60" s="149"/>
      <c r="I60" s="149"/>
      <c r="J60" s="149"/>
      <c r="K60" s="149"/>
      <c r="L60" s="149"/>
      <c r="M60" s="149"/>
      <c r="N60" s="149"/>
      <c r="O60" s="151"/>
    </row>
    <row r="61" spans="1:19" x14ac:dyDescent="0.25">
      <c r="A61" s="156"/>
      <c r="B61" s="148" t="s">
        <v>86</v>
      </c>
      <c r="C61" s="149"/>
      <c r="D61" s="149"/>
      <c r="E61" s="149"/>
      <c r="F61" s="149"/>
      <c r="G61" s="149"/>
      <c r="H61" s="149"/>
      <c r="I61" s="149"/>
      <c r="J61" s="149"/>
      <c r="K61" s="149"/>
      <c r="L61" s="149"/>
      <c r="M61" s="149"/>
      <c r="N61" s="149"/>
      <c r="O61" s="151"/>
    </row>
    <row r="62" spans="1:19" x14ac:dyDescent="0.25">
      <c r="A62" s="156"/>
      <c r="B62" s="148" t="s">
        <v>88</v>
      </c>
      <c r="C62" s="149"/>
      <c r="D62" s="149"/>
      <c r="E62" s="149"/>
      <c r="F62" s="149"/>
      <c r="G62" s="149"/>
      <c r="H62" s="149"/>
      <c r="I62" s="149"/>
      <c r="J62" s="149"/>
      <c r="K62" s="149"/>
      <c r="L62" s="149"/>
      <c r="M62" s="149"/>
      <c r="N62" s="149"/>
      <c r="O62" s="151"/>
    </row>
    <row r="63" spans="1:19" ht="28.5" customHeight="1" x14ac:dyDescent="0.25">
      <c r="A63" s="156"/>
      <c r="B63" s="185" t="s">
        <v>89</v>
      </c>
      <c r="C63" s="185"/>
      <c r="D63" s="185"/>
      <c r="E63" s="185"/>
      <c r="F63" s="185"/>
      <c r="G63" s="185"/>
      <c r="H63" s="185"/>
      <c r="I63" s="185"/>
      <c r="J63" s="185"/>
      <c r="K63" s="185"/>
      <c r="L63" s="185"/>
      <c r="M63" s="150"/>
      <c r="N63" s="150"/>
      <c r="O63" s="151"/>
    </row>
    <row r="64" spans="1:19" ht="23.25" customHeight="1" x14ac:dyDescent="0.25">
      <c r="A64" s="156"/>
      <c r="B64" s="239" t="s">
        <v>90</v>
      </c>
      <c r="C64" s="239"/>
      <c r="D64" s="239"/>
      <c r="E64" s="239"/>
      <c r="F64" s="239"/>
      <c r="G64" s="239"/>
      <c r="H64" s="239"/>
      <c r="I64" s="239"/>
      <c r="J64" s="239"/>
      <c r="K64" s="239"/>
      <c r="L64" s="239"/>
      <c r="M64" s="240"/>
      <c r="N64" s="240"/>
      <c r="O64" s="151"/>
    </row>
    <row r="65" spans="1:15" x14ac:dyDescent="0.25">
      <c r="A65" s="157"/>
      <c r="B65" s="238" t="s">
        <v>91</v>
      </c>
      <c r="C65" s="241"/>
      <c r="D65" s="241"/>
      <c r="E65" s="241"/>
      <c r="F65" s="241"/>
      <c r="G65" s="241"/>
      <c r="H65" s="241"/>
      <c r="I65" s="241"/>
      <c r="J65" s="241"/>
      <c r="K65" s="241"/>
      <c r="L65" s="241"/>
      <c r="M65" s="241"/>
      <c r="N65" s="241"/>
      <c r="O65" s="241"/>
    </row>
  </sheetData>
  <sheetProtection algorithmName="SHA-512" hashValue="RgfW4pBjJXq8uB7FYLHQ6DgJQfKaeeaLvoRTozAE/KKyuNf2aPr2wVigw9XgfLSutTYWXLhO3+5IjBSqLnB2Jw==" saltValue="tgQPwE2lBVMUHJYefscXfQ==" spinCount="100000" sheet="1" objects="1" scenarios="1"/>
  <mergeCells count="40">
    <mergeCell ref="B63:L63"/>
    <mergeCell ref="B64:L64"/>
    <mergeCell ref="I46:N48"/>
    <mergeCell ref="B9:N10"/>
    <mergeCell ref="A4:I4"/>
    <mergeCell ref="M18:N18"/>
    <mergeCell ref="F17:G17"/>
    <mergeCell ref="I14:N14"/>
    <mergeCell ref="B31:N31"/>
    <mergeCell ref="B16:D16"/>
    <mergeCell ref="I16:K16"/>
    <mergeCell ref="B20:D20"/>
    <mergeCell ref="I24:K24"/>
    <mergeCell ref="B22:D22"/>
    <mergeCell ref="F36:G36"/>
    <mergeCell ref="B36:D36"/>
    <mergeCell ref="I20:K20"/>
    <mergeCell ref="M38:N38"/>
    <mergeCell ref="M42:N42"/>
    <mergeCell ref="M44:N44"/>
    <mergeCell ref="I26:K26"/>
    <mergeCell ref="I38:K38"/>
    <mergeCell ref="I42:K42"/>
    <mergeCell ref="I44:K44"/>
    <mergeCell ref="B58:N58"/>
    <mergeCell ref="B14:G14"/>
    <mergeCell ref="I36:N36"/>
    <mergeCell ref="I40:K40"/>
    <mergeCell ref="M40:N40"/>
    <mergeCell ref="M16:N16"/>
    <mergeCell ref="F18:G18"/>
    <mergeCell ref="F20:G20"/>
    <mergeCell ref="F22:G22"/>
    <mergeCell ref="F16:G16"/>
    <mergeCell ref="M20:N20"/>
    <mergeCell ref="M26:N26"/>
    <mergeCell ref="M24:N24"/>
    <mergeCell ref="I22:N22"/>
    <mergeCell ref="I18:K18"/>
    <mergeCell ref="B18:D18"/>
  </mergeCells>
  <dataValidations count="1">
    <dataValidation type="list" allowBlank="1" showInputMessage="1" showErrorMessage="1" sqref="P46" xr:uid="{16EEAD92-F726-4DF0-8053-3AF762380C8C}">
      <formula1>$S$46:$S$49</formula1>
    </dataValidation>
  </dataValidations>
  <pageMargins left="0.51181102362204722" right="0.51181102362204722" top="0.78740157480314965" bottom="0.78740157480314965" header="0.31496062992125984" footer="0.31496062992125984"/>
  <pageSetup paperSize="9" scale="68" orientation="portrait" r:id="rId1"/>
  <colBreaks count="1" manualBreakCount="1">
    <brk id="15" max="61" man="1"/>
  </colBreaks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B99CB395-A739-41B4-8D58-7584BD19D9AE}">
          <x14:formula1>
            <xm:f>BD!$AZ$5:$AZ$6</xm:f>
          </x14:formula1>
          <xm:sqref>F20</xm:sqref>
        </x14:dataValidation>
        <x14:dataValidation type="list" allowBlank="1" showInputMessage="1" showErrorMessage="1" xr:uid="{C39076CC-F2ED-4BA6-AA6F-45CAE9AD0157}">
          <x14:formula1>
            <xm:f>BD!$BA$5:$BA$27</xm:f>
          </x14:formula1>
          <xm:sqref>M16</xm:sqref>
        </x14:dataValidation>
        <x14:dataValidation type="list" allowBlank="1" showInputMessage="1" showErrorMessage="1" xr:uid="{3BB08633-0ED8-47D8-8358-7694AF75B8C0}">
          <x14:formula1>
            <xm:f>BD!$BB$5:$BB$7</xm:f>
          </x14:formula1>
          <xm:sqref>M20</xm:sqref>
        </x14:dataValidation>
        <x14:dataValidation type="list" allowBlank="1" showInputMessage="1" showErrorMessage="1" xr:uid="{0F8A6C22-6A60-4A3D-9868-CB9B52D140A5}">
          <x14:formula1>
            <xm:f>BD!$BC$5:$BC$8</xm:f>
          </x14:formula1>
          <xm:sqref>M26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633141-850F-4977-8531-1AD5787A3134}">
  <dimension ref="A1:H56"/>
  <sheetViews>
    <sheetView zoomScale="111" workbookViewId="0">
      <selection activeCell="F15" sqref="F15 B16:E16"/>
    </sheetView>
  </sheetViews>
  <sheetFormatPr defaultRowHeight="15" x14ac:dyDescent="0.25"/>
  <cols>
    <col min="1" max="1" width="12.28515625" bestFit="1" customWidth="1"/>
    <col min="2" max="2" width="12.42578125" customWidth="1"/>
    <col min="3" max="3" width="13.7109375" customWidth="1"/>
    <col min="4" max="4" width="13.5703125" customWidth="1"/>
    <col min="5" max="5" width="14.42578125" customWidth="1"/>
    <col min="6" max="6" width="10.5703125" bestFit="1" customWidth="1"/>
  </cols>
  <sheetData>
    <row r="1" spans="1:8" x14ac:dyDescent="0.25">
      <c r="D1" s="1" t="s">
        <v>36</v>
      </c>
    </row>
    <row r="2" spans="1:8" x14ac:dyDescent="0.25">
      <c r="A2" t="s">
        <v>40</v>
      </c>
      <c r="B2">
        <v>354</v>
      </c>
      <c r="D2" s="4">
        <f>F56</f>
        <v>41112.741230184314</v>
      </c>
    </row>
    <row r="5" spans="1:8" s="5" customFormat="1" ht="45.75" thickBot="1" x14ac:dyDescent="0.3">
      <c r="B5" s="120" t="s">
        <v>40</v>
      </c>
      <c r="C5" s="120" t="s">
        <v>17</v>
      </c>
      <c r="D5" s="120" t="s">
        <v>61</v>
      </c>
      <c r="E5" s="120" t="s">
        <v>76</v>
      </c>
      <c r="F5" s="120" t="s">
        <v>77</v>
      </c>
    </row>
    <row r="6" spans="1:8" ht="15.75" thickBot="1" x14ac:dyDescent="0.3">
      <c r="A6" s="105">
        <v>42736</v>
      </c>
      <c r="B6" s="121">
        <f>B2</f>
        <v>354</v>
      </c>
      <c r="C6" s="121">
        <f>B6</f>
        <v>354</v>
      </c>
      <c r="D6" s="121">
        <f>SUM(B6:C6)*-7%</f>
        <v>-49.56</v>
      </c>
      <c r="E6" s="121">
        <v>0</v>
      </c>
      <c r="F6" s="121">
        <f>SUM(B6:E6)</f>
        <v>658.44</v>
      </c>
      <c r="G6" s="105"/>
      <c r="H6" s="106">
        <v>9.9190000000000007E-3</v>
      </c>
    </row>
    <row r="7" spans="1:8" ht="15.75" thickBot="1" x14ac:dyDescent="0.3">
      <c r="A7" s="107">
        <v>42767</v>
      </c>
      <c r="B7" s="122">
        <f>B6</f>
        <v>354</v>
      </c>
      <c r="C7" s="122">
        <f>C6</f>
        <v>354</v>
      </c>
      <c r="D7" s="121">
        <f>SUM(B7:C7)*-7%</f>
        <v>-49.56</v>
      </c>
      <c r="E7" s="122">
        <f>F6*H7</f>
        <v>6.9774886800000013</v>
      </c>
      <c r="F7" s="121">
        <f>F6+SUM(B7:E7)</f>
        <v>1323.8574886800002</v>
      </c>
      <c r="G7" s="107"/>
      <c r="H7" s="108">
        <v>1.0597000000000001E-2</v>
      </c>
    </row>
    <row r="8" spans="1:8" ht="15.75" thickBot="1" x14ac:dyDescent="0.3">
      <c r="A8" s="107">
        <v>42795</v>
      </c>
      <c r="B8" s="122">
        <f t="shared" ref="B8:B56" si="0">B7</f>
        <v>354</v>
      </c>
      <c r="C8" s="122">
        <f t="shared" ref="C8:C56" si="1">C7</f>
        <v>354</v>
      </c>
      <c r="D8" s="121">
        <f t="shared" ref="D8:D56" si="2">SUM(B8:C8)*-7%</f>
        <v>-49.56</v>
      </c>
      <c r="E8" s="122">
        <f t="shared" ref="E8:E56" si="3">F7*H8</f>
        <v>14.764982571248042</v>
      </c>
      <c r="F8" s="121">
        <f t="shared" ref="F8:F56" si="4">F7+SUM(B8:E8)</f>
        <v>1997.0624712512483</v>
      </c>
      <c r="G8" s="107"/>
      <c r="H8" s="108">
        <v>1.1153E-2</v>
      </c>
    </row>
    <row r="9" spans="1:8" ht="15.75" thickBot="1" x14ac:dyDescent="0.3">
      <c r="A9" s="107">
        <v>42826</v>
      </c>
      <c r="B9" s="122">
        <f t="shared" si="0"/>
        <v>354</v>
      </c>
      <c r="C9" s="122">
        <f t="shared" si="1"/>
        <v>354</v>
      </c>
      <c r="D9" s="121">
        <f t="shared" si="2"/>
        <v>-49.56</v>
      </c>
      <c r="E9" s="122">
        <f t="shared" si="3"/>
        <v>17.052916442014411</v>
      </c>
      <c r="F9" s="121">
        <f t="shared" si="4"/>
        <v>2672.5553876932627</v>
      </c>
      <c r="G9" s="107"/>
      <c r="H9" s="108">
        <v>8.5389999999999997E-3</v>
      </c>
    </row>
    <row r="10" spans="1:8" ht="15.75" thickBot="1" x14ac:dyDescent="0.3">
      <c r="A10" s="107">
        <v>42856</v>
      </c>
      <c r="B10" s="122">
        <f t="shared" si="0"/>
        <v>354</v>
      </c>
      <c r="C10" s="122">
        <f t="shared" si="1"/>
        <v>354</v>
      </c>
      <c r="D10" s="121">
        <f t="shared" si="2"/>
        <v>-49.56</v>
      </c>
      <c r="E10" s="122">
        <f t="shared" si="3"/>
        <v>23.684185845737694</v>
      </c>
      <c r="F10" s="121">
        <f t="shared" si="4"/>
        <v>3354.6795735390006</v>
      </c>
      <c r="G10" s="107"/>
      <c r="H10" s="108">
        <v>8.8620000000000001E-3</v>
      </c>
    </row>
    <row r="11" spans="1:8" ht="15.75" thickBot="1" x14ac:dyDescent="0.3">
      <c r="A11" s="107">
        <v>42887</v>
      </c>
      <c r="B11" s="122">
        <f t="shared" si="0"/>
        <v>354</v>
      </c>
      <c r="C11" s="122">
        <f t="shared" si="1"/>
        <v>354</v>
      </c>
      <c r="D11" s="121">
        <f t="shared" si="2"/>
        <v>-49.56</v>
      </c>
      <c r="E11" s="122">
        <f t="shared" si="3"/>
        <v>29.548017683731516</v>
      </c>
      <c r="F11" s="121">
        <f t="shared" si="4"/>
        <v>4042.667591222732</v>
      </c>
      <c r="G11" s="107"/>
      <c r="H11" s="108">
        <v>8.8079999999999999E-3</v>
      </c>
    </row>
    <row r="12" spans="1:8" ht="15.75" thickBot="1" x14ac:dyDescent="0.3">
      <c r="A12" s="107">
        <v>42917</v>
      </c>
      <c r="B12" s="122">
        <f t="shared" si="0"/>
        <v>354</v>
      </c>
      <c r="C12" s="122">
        <f t="shared" si="1"/>
        <v>354</v>
      </c>
      <c r="D12" s="121">
        <f t="shared" si="2"/>
        <v>-49.56</v>
      </c>
      <c r="E12" s="122">
        <f t="shared" si="3"/>
        <v>39.909214460550814</v>
      </c>
      <c r="F12" s="121">
        <f t="shared" si="4"/>
        <v>4741.0168056832827</v>
      </c>
      <c r="G12" s="107"/>
      <c r="H12" s="108">
        <v>9.8720000000000006E-3</v>
      </c>
    </row>
    <row r="13" spans="1:8" ht="15.75" thickBot="1" x14ac:dyDescent="0.3">
      <c r="A13" s="107">
        <v>42948</v>
      </c>
      <c r="B13" s="122">
        <f t="shared" si="0"/>
        <v>354</v>
      </c>
      <c r="C13" s="122">
        <f t="shared" si="1"/>
        <v>354</v>
      </c>
      <c r="D13" s="121">
        <f t="shared" si="2"/>
        <v>-49.56</v>
      </c>
      <c r="E13" s="122">
        <f t="shared" si="3"/>
        <v>39.203467966195063</v>
      </c>
      <c r="F13" s="121">
        <f t="shared" si="4"/>
        <v>5438.6602736494779</v>
      </c>
      <c r="G13" s="107"/>
      <c r="H13" s="108">
        <v>8.2690000000000003E-3</v>
      </c>
    </row>
    <row r="14" spans="1:8" ht="15.75" thickBot="1" x14ac:dyDescent="0.3">
      <c r="A14" s="107">
        <v>42979</v>
      </c>
      <c r="B14" s="122">
        <f t="shared" si="0"/>
        <v>354</v>
      </c>
      <c r="C14" s="122">
        <f t="shared" si="1"/>
        <v>354</v>
      </c>
      <c r="D14" s="121">
        <f t="shared" si="2"/>
        <v>-49.56</v>
      </c>
      <c r="E14" s="122">
        <f t="shared" si="3"/>
        <v>36.906748616985361</v>
      </c>
      <c r="F14" s="121">
        <f t="shared" si="4"/>
        <v>6134.0070222664635</v>
      </c>
      <c r="G14" s="107"/>
      <c r="H14" s="108">
        <v>6.7860000000000004E-3</v>
      </c>
    </row>
    <row r="15" spans="1:8" ht="15.75" thickBot="1" x14ac:dyDescent="0.3">
      <c r="A15" s="107">
        <v>43009</v>
      </c>
      <c r="B15" s="122">
        <f t="shared" si="0"/>
        <v>354</v>
      </c>
      <c r="C15" s="122">
        <f t="shared" si="1"/>
        <v>354</v>
      </c>
      <c r="D15" s="121">
        <f t="shared" si="2"/>
        <v>-49.56</v>
      </c>
      <c r="E15" s="122">
        <f t="shared" si="3"/>
        <v>39.386459089972959</v>
      </c>
      <c r="F15" s="121">
        <f t="shared" si="4"/>
        <v>6831.8334813564361</v>
      </c>
      <c r="G15" s="107"/>
      <c r="H15" s="108">
        <v>6.4209999999999996E-3</v>
      </c>
    </row>
    <row r="16" spans="1:8" ht="15.75" thickBot="1" x14ac:dyDescent="0.3">
      <c r="A16" s="107">
        <v>43040</v>
      </c>
      <c r="B16" s="122">
        <f t="shared" si="0"/>
        <v>354</v>
      </c>
      <c r="C16" s="122">
        <f t="shared" si="1"/>
        <v>354</v>
      </c>
      <c r="D16" s="121">
        <f t="shared" si="2"/>
        <v>-49.56</v>
      </c>
      <c r="E16" s="122">
        <f t="shared" si="3"/>
        <v>39.412847353945281</v>
      </c>
      <c r="F16" s="121">
        <f t="shared" si="4"/>
        <v>7529.6863287103815</v>
      </c>
      <c r="G16" s="107"/>
      <c r="H16" s="108">
        <v>5.7689999999999998E-3</v>
      </c>
    </row>
    <row r="17" spans="1:8" ht="15.75" thickBot="1" x14ac:dyDescent="0.3">
      <c r="A17" s="109">
        <v>43070</v>
      </c>
      <c r="B17" s="122">
        <f>B16*2</f>
        <v>708</v>
      </c>
      <c r="C17" s="122">
        <f>C16*2</f>
        <v>708</v>
      </c>
      <c r="D17" s="121">
        <f t="shared" si="2"/>
        <v>-99.12</v>
      </c>
      <c r="E17" s="122">
        <f t="shared" si="3"/>
        <v>42.881563642005624</v>
      </c>
      <c r="F17" s="121">
        <f t="shared" si="4"/>
        <v>8889.4478923523875</v>
      </c>
      <c r="G17" s="109"/>
      <c r="H17" s="110">
        <v>5.6950000000000004E-3</v>
      </c>
    </row>
    <row r="18" spans="1:8" ht="15.75" thickBot="1" x14ac:dyDescent="0.3">
      <c r="A18" s="105">
        <v>43101</v>
      </c>
      <c r="B18" s="122">
        <f>B16</f>
        <v>354</v>
      </c>
      <c r="C18" s="122">
        <f>C16</f>
        <v>354</v>
      </c>
      <c r="D18" s="121">
        <f t="shared" si="2"/>
        <v>-49.56</v>
      </c>
      <c r="E18" s="122">
        <f t="shared" si="3"/>
        <v>51.176551516272696</v>
      </c>
      <c r="F18" s="121">
        <f t="shared" si="4"/>
        <v>9599.0644438686595</v>
      </c>
      <c r="G18" s="105"/>
      <c r="H18" s="106">
        <v>5.757E-3</v>
      </c>
    </row>
    <row r="19" spans="1:8" ht="15.75" thickBot="1" x14ac:dyDescent="0.3">
      <c r="A19" s="107">
        <v>43132</v>
      </c>
      <c r="B19" s="122">
        <f t="shared" si="0"/>
        <v>354</v>
      </c>
      <c r="C19" s="122">
        <f t="shared" si="1"/>
        <v>354</v>
      </c>
      <c r="D19" s="121">
        <f t="shared" si="2"/>
        <v>-49.56</v>
      </c>
      <c r="E19" s="122">
        <f t="shared" si="3"/>
        <v>47.620958706032418</v>
      </c>
      <c r="F19" s="121">
        <f t="shared" si="4"/>
        <v>10305.125402574691</v>
      </c>
      <c r="G19" s="107"/>
      <c r="H19" s="108">
        <v>4.9610000000000001E-3</v>
      </c>
    </row>
    <row r="20" spans="1:8" ht="15.75" thickBot="1" x14ac:dyDescent="0.3">
      <c r="A20" s="107">
        <v>43160</v>
      </c>
      <c r="B20" s="122">
        <f t="shared" si="0"/>
        <v>354</v>
      </c>
      <c r="C20" s="122">
        <f t="shared" si="1"/>
        <v>354</v>
      </c>
      <c r="D20" s="121">
        <f t="shared" si="2"/>
        <v>-49.56</v>
      </c>
      <c r="E20" s="122">
        <f t="shared" si="3"/>
        <v>76.907150879414914</v>
      </c>
      <c r="F20" s="121">
        <f t="shared" si="4"/>
        <v>11040.472553454107</v>
      </c>
      <c r="G20" s="107"/>
      <c r="H20" s="108">
        <v>7.463E-3</v>
      </c>
    </row>
    <row r="21" spans="1:8" ht="15.75" thickBot="1" x14ac:dyDescent="0.3">
      <c r="A21" s="107">
        <v>43191</v>
      </c>
      <c r="B21" s="122">
        <f t="shared" si="0"/>
        <v>354</v>
      </c>
      <c r="C21" s="122">
        <f t="shared" si="1"/>
        <v>354</v>
      </c>
      <c r="D21" s="121">
        <f t="shared" si="2"/>
        <v>-49.56</v>
      </c>
      <c r="E21" s="122">
        <f t="shared" si="3"/>
        <v>60.766760934211405</v>
      </c>
      <c r="F21" s="121">
        <f t="shared" si="4"/>
        <v>11759.679314388319</v>
      </c>
      <c r="G21" s="107"/>
      <c r="H21" s="108">
        <v>5.5040000000000002E-3</v>
      </c>
    </row>
    <row r="22" spans="1:8" ht="15.75" thickBot="1" x14ac:dyDescent="0.3">
      <c r="A22" s="107">
        <v>43221</v>
      </c>
      <c r="B22" s="122">
        <f t="shared" si="0"/>
        <v>354</v>
      </c>
      <c r="C22" s="122">
        <f t="shared" si="1"/>
        <v>354</v>
      </c>
      <c r="D22" s="121">
        <f t="shared" si="2"/>
        <v>-49.56</v>
      </c>
      <c r="E22" s="122">
        <f t="shared" si="3"/>
        <v>-1.0466114589805604</v>
      </c>
      <c r="F22" s="121">
        <f t="shared" si="4"/>
        <v>12417.072702929338</v>
      </c>
      <c r="G22" s="107"/>
      <c r="H22" s="108">
        <v>-8.8999999999999995E-5</v>
      </c>
    </row>
    <row r="23" spans="1:8" ht="15.75" thickBot="1" x14ac:dyDescent="0.3">
      <c r="A23" s="107">
        <v>43252</v>
      </c>
      <c r="B23" s="122">
        <f t="shared" si="0"/>
        <v>354</v>
      </c>
      <c r="C23" s="122">
        <f t="shared" si="1"/>
        <v>354</v>
      </c>
      <c r="D23" s="121">
        <f t="shared" si="2"/>
        <v>-49.56</v>
      </c>
      <c r="E23" s="122">
        <f t="shared" si="3"/>
        <v>21.816796739046847</v>
      </c>
      <c r="F23" s="121">
        <f t="shared" si="4"/>
        <v>13097.329499668384</v>
      </c>
      <c r="G23" s="107"/>
      <c r="H23" s="108">
        <v>1.7570000000000001E-3</v>
      </c>
    </row>
    <row r="24" spans="1:8" ht="15.75" thickBot="1" x14ac:dyDescent="0.3">
      <c r="A24" s="107">
        <v>43282</v>
      </c>
      <c r="B24" s="122">
        <f t="shared" si="0"/>
        <v>354</v>
      </c>
      <c r="C24" s="122">
        <f t="shared" si="1"/>
        <v>354</v>
      </c>
      <c r="D24" s="121">
        <f t="shared" si="2"/>
        <v>-49.56</v>
      </c>
      <c r="E24" s="122">
        <f t="shared" si="3"/>
        <v>68.15850271627427</v>
      </c>
      <c r="F24" s="121">
        <f t="shared" si="4"/>
        <v>13823.928002384659</v>
      </c>
      <c r="G24" s="107"/>
      <c r="H24" s="108">
        <v>5.2040000000000003E-3</v>
      </c>
    </row>
    <row r="25" spans="1:8" ht="15.75" thickBot="1" x14ac:dyDescent="0.3">
      <c r="A25" s="107">
        <v>43313</v>
      </c>
      <c r="B25" s="122">
        <f t="shared" si="0"/>
        <v>354</v>
      </c>
      <c r="C25" s="122">
        <f t="shared" si="1"/>
        <v>354</v>
      </c>
      <c r="D25" s="121">
        <f t="shared" si="2"/>
        <v>-49.56</v>
      </c>
      <c r="E25" s="122">
        <f t="shared" si="3"/>
        <v>76.460145781189553</v>
      </c>
      <c r="F25" s="121">
        <f t="shared" si="4"/>
        <v>14558.828148165849</v>
      </c>
      <c r="G25" s="107"/>
      <c r="H25" s="108">
        <v>5.5310000000000003E-3</v>
      </c>
    </row>
    <row r="26" spans="1:8" ht="15.75" thickBot="1" x14ac:dyDescent="0.3">
      <c r="A26" s="107">
        <v>43344</v>
      </c>
      <c r="B26" s="122">
        <f t="shared" si="0"/>
        <v>354</v>
      </c>
      <c r="C26" s="122">
        <f t="shared" si="1"/>
        <v>354</v>
      </c>
      <c r="D26" s="121">
        <f t="shared" si="2"/>
        <v>-49.56</v>
      </c>
      <c r="E26" s="122">
        <f t="shared" si="3"/>
        <v>71.775022770457639</v>
      </c>
      <c r="F26" s="121">
        <f t="shared" si="4"/>
        <v>15289.043170936306</v>
      </c>
      <c r="G26" s="107"/>
      <c r="H26" s="108">
        <v>4.9300000000000004E-3</v>
      </c>
    </row>
    <row r="27" spans="1:8" ht="15.75" thickBot="1" x14ac:dyDescent="0.3">
      <c r="A27" s="107">
        <v>43374</v>
      </c>
      <c r="B27" s="122">
        <f t="shared" si="0"/>
        <v>354</v>
      </c>
      <c r="C27" s="122">
        <f t="shared" si="1"/>
        <v>354</v>
      </c>
      <c r="D27" s="121">
        <f t="shared" si="2"/>
        <v>-49.56</v>
      </c>
      <c r="E27" s="122">
        <f t="shared" si="3"/>
        <v>81.169530194500851</v>
      </c>
      <c r="F27" s="121">
        <f t="shared" si="4"/>
        <v>16028.652701130806</v>
      </c>
      <c r="G27" s="107"/>
      <c r="H27" s="108">
        <v>5.3090000000000004E-3</v>
      </c>
    </row>
    <row r="28" spans="1:8" ht="15.75" thickBot="1" x14ac:dyDescent="0.3">
      <c r="A28" s="107">
        <v>43405</v>
      </c>
      <c r="B28" s="122">
        <f t="shared" si="0"/>
        <v>354</v>
      </c>
      <c r="C28" s="122">
        <f t="shared" si="1"/>
        <v>354</v>
      </c>
      <c r="D28" s="121">
        <f t="shared" si="2"/>
        <v>-49.56</v>
      </c>
      <c r="E28" s="122">
        <f t="shared" si="3"/>
        <v>78.075567307208161</v>
      </c>
      <c r="F28" s="121">
        <f t="shared" si="4"/>
        <v>16765.168268438014</v>
      </c>
      <c r="G28" s="107"/>
      <c r="H28" s="108">
        <v>4.8710000000000003E-3</v>
      </c>
    </row>
    <row r="29" spans="1:8" ht="15.75" thickBot="1" x14ac:dyDescent="0.3">
      <c r="A29" s="109">
        <v>43435</v>
      </c>
      <c r="B29" s="122">
        <f>B28*2</f>
        <v>708</v>
      </c>
      <c r="C29" s="122">
        <f>C28*2</f>
        <v>708</v>
      </c>
      <c r="D29" s="121">
        <f t="shared" si="2"/>
        <v>-99.12</v>
      </c>
      <c r="E29" s="122">
        <f t="shared" si="3"/>
        <v>77.790380765552385</v>
      </c>
      <c r="F29" s="121">
        <f t="shared" si="4"/>
        <v>18159.838649203568</v>
      </c>
      <c r="G29" s="109"/>
      <c r="H29" s="110">
        <v>4.64E-3</v>
      </c>
    </row>
    <row r="30" spans="1:8" ht="15.75" thickBot="1" x14ac:dyDescent="0.3">
      <c r="A30" s="105">
        <v>43466</v>
      </c>
      <c r="B30" s="122">
        <f>B28</f>
        <v>354</v>
      </c>
      <c r="C30" s="122">
        <f>C28</f>
        <v>354</v>
      </c>
      <c r="D30" s="121">
        <f t="shared" si="2"/>
        <v>-49.56</v>
      </c>
      <c r="E30" s="122">
        <f t="shared" si="3"/>
        <v>96.247144840778915</v>
      </c>
      <c r="F30" s="121">
        <f t="shared" si="4"/>
        <v>18914.525794044348</v>
      </c>
      <c r="G30" s="105"/>
      <c r="H30" s="106">
        <v>5.3E-3</v>
      </c>
    </row>
    <row r="31" spans="1:8" ht="15.75" thickBot="1" x14ac:dyDescent="0.3">
      <c r="A31" s="107">
        <v>43497</v>
      </c>
      <c r="B31" s="122">
        <f t="shared" si="0"/>
        <v>354</v>
      </c>
      <c r="C31" s="122">
        <f t="shared" si="1"/>
        <v>354</v>
      </c>
      <c r="D31" s="121">
        <f t="shared" si="2"/>
        <v>-49.56</v>
      </c>
      <c r="E31" s="122">
        <f t="shared" si="3"/>
        <v>91.603048420556775</v>
      </c>
      <c r="F31" s="121">
        <f t="shared" si="4"/>
        <v>19664.568842464905</v>
      </c>
      <c r="G31" s="107"/>
      <c r="H31" s="108">
        <v>4.8430000000000001E-3</v>
      </c>
    </row>
    <row r="32" spans="1:8" ht="15.75" thickBot="1" x14ac:dyDescent="0.3">
      <c r="A32" s="107">
        <v>43525</v>
      </c>
      <c r="B32" s="122">
        <f t="shared" si="0"/>
        <v>354</v>
      </c>
      <c r="C32" s="122">
        <f t="shared" si="1"/>
        <v>354</v>
      </c>
      <c r="D32" s="121">
        <f t="shared" si="2"/>
        <v>-49.56</v>
      </c>
      <c r="E32" s="122">
        <f t="shared" si="3"/>
        <v>118.93131235922776</v>
      </c>
      <c r="F32" s="121">
        <f t="shared" si="4"/>
        <v>20441.940154824133</v>
      </c>
      <c r="G32" s="107"/>
      <c r="H32" s="108">
        <v>6.0480000000000004E-3</v>
      </c>
    </row>
    <row r="33" spans="1:8" ht="15.75" thickBot="1" x14ac:dyDescent="0.3">
      <c r="A33" s="107">
        <v>43556</v>
      </c>
      <c r="B33" s="122">
        <f t="shared" si="0"/>
        <v>354</v>
      </c>
      <c r="C33" s="122">
        <f t="shared" si="1"/>
        <v>354</v>
      </c>
      <c r="D33" s="121">
        <f t="shared" si="2"/>
        <v>-49.56</v>
      </c>
      <c r="E33" s="122">
        <f t="shared" si="3"/>
        <v>103.19091390155224</v>
      </c>
      <c r="F33" s="121">
        <f t="shared" si="4"/>
        <v>21203.571068725687</v>
      </c>
      <c r="G33" s="107"/>
      <c r="H33" s="108">
        <v>5.0480000000000004E-3</v>
      </c>
    </row>
    <row r="34" spans="1:8" ht="15.75" thickBot="1" x14ac:dyDescent="0.3">
      <c r="A34" s="107">
        <v>43586</v>
      </c>
      <c r="B34" s="122">
        <f t="shared" si="0"/>
        <v>354</v>
      </c>
      <c r="C34" s="122">
        <f t="shared" si="1"/>
        <v>354</v>
      </c>
      <c r="D34" s="121">
        <f t="shared" si="2"/>
        <v>-49.56</v>
      </c>
      <c r="E34" s="122">
        <f t="shared" si="3"/>
        <v>151.85997599421336</v>
      </c>
      <c r="F34" s="121">
        <f t="shared" si="4"/>
        <v>22013.871044719901</v>
      </c>
      <c r="G34" s="107"/>
      <c r="H34" s="108">
        <v>7.162E-3</v>
      </c>
    </row>
    <row r="35" spans="1:8" ht="15.75" thickBot="1" x14ac:dyDescent="0.3">
      <c r="A35" s="107">
        <v>43617</v>
      </c>
      <c r="B35" s="122">
        <f t="shared" si="0"/>
        <v>354</v>
      </c>
      <c r="C35" s="122">
        <f t="shared" si="1"/>
        <v>354</v>
      </c>
      <c r="D35" s="121">
        <f t="shared" si="2"/>
        <v>-49.56</v>
      </c>
      <c r="E35" s="122">
        <f t="shared" si="3"/>
        <v>163.29889540973224</v>
      </c>
      <c r="F35" s="121">
        <f t="shared" si="4"/>
        <v>22835.609940129634</v>
      </c>
      <c r="G35" s="107"/>
      <c r="H35" s="108">
        <v>7.4180000000000001E-3</v>
      </c>
    </row>
    <row r="36" spans="1:8" ht="15.75" thickBot="1" x14ac:dyDescent="0.3">
      <c r="A36" s="107">
        <v>43647</v>
      </c>
      <c r="B36" s="122">
        <f t="shared" si="0"/>
        <v>354</v>
      </c>
      <c r="C36" s="122">
        <f t="shared" si="1"/>
        <v>354</v>
      </c>
      <c r="D36" s="121">
        <f t="shared" si="2"/>
        <v>-49.56</v>
      </c>
      <c r="E36" s="122">
        <f t="shared" si="3"/>
        <v>147.28968411383613</v>
      </c>
      <c r="F36" s="121">
        <f t="shared" si="4"/>
        <v>23641.339624243472</v>
      </c>
      <c r="G36" s="107"/>
      <c r="H36" s="108">
        <v>6.45E-3</v>
      </c>
    </row>
    <row r="37" spans="1:8" ht="15.75" thickBot="1" x14ac:dyDescent="0.3">
      <c r="A37" s="107">
        <v>43678</v>
      </c>
      <c r="B37" s="122">
        <f t="shared" si="0"/>
        <v>354</v>
      </c>
      <c r="C37" s="122">
        <f t="shared" si="1"/>
        <v>354</v>
      </c>
      <c r="D37" s="121">
        <f t="shared" si="2"/>
        <v>-49.56</v>
      </c>
      <c r="E37" s="122">
        <f t="shared" si="3"/>
        <v>90.168069326864611</v>
      </c>
      <c r="F37" s="121">
        <f t="shared" si="4"/>
        <v>24389.947693570335</v>
      </c>
      <c r="G37" s="107"/>
      <c r="H37" s="108">
        <v>3.8140000000000001E-3</v>
      </c>
    </row>
    <row r="38" spans="1:8" ht="15.75" thickBot="1" x14ac:dyDescent="0.3">
      <c r="A38" s="107">
        <v>43709</v>
      </c>
      <c r="B38" s="122">
        <f t="shared" si="0"/>
        <v>354</v>
      </c>
      <c r="C38" s="122">
        <f t="shared" si="1"/>
        <v>354</v>
      </c>
      <c r="D38" s="121">
        <f t="shared" si="2"/>
        <v>-49.56</v>
      </c>
      <c r="E38" s="122">
        <f t="shared" si="3"/>
        <v>182.7538780679225</v>
      </c>
      <c r="F38" s="121">
        <f t="shared" si="4"/>
        <v>25231.141571638258</v>
      </c>
      <c r="G38" s="107"/>
      <c r="H38" s="108">
        <v>7.4929999999999997E-3</v>
      </c>
    </row>
    <row r="39" spans="1:8" ht="15.75" thickBot="1" x14ac:dyDescent="0.3">
      <c r="A39" s="107">
        <v>43739</v>
      </c>
      <c r="B39" s="122">
        <f t="shared" si="0"/>
        <v>354</v>
      </c>
      <c r="C39" s="122">
        <f t="shared" si="1"/>
        <v>354</v>
      </c>
      <c r="D39" s="121">
        <f t="shared" si="2"/>
        <v>-49.56</v>
      </c>
      <c r="E39" s="122">
        <f t="shared" si="3"/>
        <v>185.44889055154118</v>
      </c>
      <c r="F39" s="121">
        <f t="shared" si="4"/>
        <v>26075.030462189799</v>
      </c>
      <c r="G39" s="107"/>
      <c r="H39" s="108">
        <v>7.3499999999999998E-3</v>
      </c>
    </row>
    <row r="40" spans="1:8" ht="15.75" thickBot="1" x14ac:dyDescent="0.3">
      <c r="A40" s="107">
        <v>43770</v>
      </c>
      <c r="B40" s="122">
        <f t="shared" si="0"/>
        <v>354</v>
      </c>
      <c r="C40" s="122">
        <f t="shared" si="1"/>
        <v>354</v>
      </c>
      <c r="D40" s="121">
        <f t="shared" si="2"/>
        <v>-49.56</v>
      </c>
      <c r="E40" s="122">
        <f t="shared" si="3"/>
        <v>44.510076998957985</v>
      </c>
      <c r="F40" s="121">
        <f t="shared" si="4"/>
        <v>26777.980539188757</v>
      </c>
      <c r="G40" s="107"/>
      <c r="H40" s="108">
        <v>1.707E-3</v>
      </c>
    </row>
    <row r="41" spans="1:8" ht="15.75" thickBot="1" x14ac:dyDescent="0.3">
      <c r="A41" s="109">
        <v>43800</v>
      </c>
      <c r="B41" s="122">
        <f>B40*2</f>
        <v>708</v>
      </c>
      <c r="C41" s="122">
        <f>C40*2</f>
        <v>708</v>
      </c>
      <c r="D41" s="121">
        <f t="shared" si="2"/>
        <v>-99.12</v>
      </c>
      <c r="E41" s="122">
        <f t="shared" si="3"/>
        <v>152.71482301499347</v>
      </c>
      <c r="F41" s="121">
        <f t="shared" si="4"/>
        <v>28247.575362203752</v>
      </c>
      <c r="G41" s="109"/>
      <c r="H41" s="110">
        <v>5.7029999999999997E-3</v>
      </c>
    </row>
    <row r="42" spans="1:8" ht="15.75" thickBot="1" x14ac:dyDescent="0.3">
      <c r="A42" s="111">
        <v>43831</v>
      </c>
      <c r="B42" s="122">
        <f>B40</f>
        <v>354</v>
      </c>
      <c r="C42" s="122">
        <f>C40</f>
        <v>354</v>
      </c>
      <c r="D42" s="121">
        <f t="shared" si="2"/>
        <v>-49.56</v>
      </c>
      <c r="E42" s="122">
        <f t="shared" si="3"/>
        <v>111.54967510534263</v>
      </c>
      <c r="F42" s="121">
        <f t="shared" si="4"/>
        <v>29017.565037309094</v>
      </c>
      <c r="G42" s="111"/>
      <c r="H42" s="112">
        <v>3.9490000000000003E-3</v>
      </c>
    </row>
    <row r="43" spans="1:8" ht="15.75" thickBot="1" x14ac:dyDescent="0.3">
      <c r="A43" s="113">
        <v>43862</v>
      </c>
      <c r="B43" s="122">
        <f t="shared" si="0"/>
        <v>354</v>
      </c>
      <c r="C43" s="122">
        <f t="shared" si="1"/>
        <v>354</v>
      </c>
      <c r="D43" s="121">
        <f t="shared" si="2"/>
        <v>-49.56</v>
      </c>
      <c r="E43" s="122">
        <f t="shared" si="3"/>
        <v>103.7087774433427</v>
      </c>
      <c r="F43" s="121">
        <f t="shared" si="4"/>
        <v>29779.713814752438</v>
      </c>
      <c r="G43" s="119"/>
      <c r="H43" s="114">
        <v>3.5739999999999999E-3</v>
      </c>
    </row>
    <row r="44" spans="1:8" ht="15.75" thickBot="1" x14ac:dyDescent="0.3">
      <c r="A44" s="113">
        <v>43891</v>
      </c>
      <c r="B44" s="122">
        <f t="shared" si="0"/>
        <v>354</v>
      </c>
      <c r="C44" s="122">
        <f t="shared" si="1"/>
        <v>354</v>
      </c>
      <c r="D44" s="121">
        <f t="shared" si="2"/>
        <v>-49.56</v>
      </c>
      <c r="E44" s="122">
        <f t="shared" si="3"/>
        <v>-373.34827209555129</v>
      </c>
      <c r="F44" s="121">
        <f t="shared" si="4"/>
        <v>30064.805542656886</v>
      </c>
      <c r="G44" s="119"/>
      <c r="H44" s="114">
        <v>-1.2537E-2</v>
      </c>
    </row>
    <row r="45" spans="1:8" ht="15.75" thickBot="1" x14ac:dyDescent="0.3">
      <c r="A45" s="113">
        <v>43922</v>
      </c>
      <c r="B45" s="122">
        <f t="shared" si="0"/>
        <v>354</v>
      </c>
      <c r="C45" s="122">
        <f t="shared" si="1"/>
        <v>354</v>
      </c>
      <c r="D45" s="121">
        <f t="shared" si="2"/>
        <v>-49.56</v>
      </c>
      <c r="E45" s="122">
        <f t="shared" si="3"/>
        <v>101.97982040069216</v>
      </c>
      <c r="F45" s="121">
        <f t="shared" si="4"/>
        <v>30825.22536305758</v>
      </c>
      <c r="G45" s="119"/>
      <c r="H45" s="114">
        <v>3.392E-3</v>
      </c>
    </row>
    <row r="46" spans="1:8" ht="15.75" thickBot="1" x14ac:dyDescent="0.3">
      <c r="A46" s="113">
        <v>43952</v>
      </c>
      <c r="B46" s="122">
        <f t="shared" si="0"/>
        <v>354</v>
      </c>
      <c r="C46" s="122">
        <f t="shared" si="1"/>
        <v>354</v>
      </c>
      <c r="D46" s="121">
        <f t="shared" si="2"/>
        <v>-49.56</v>
      </c>
      <c r="E46" s="122">
        <f t="shared" si="3"/>
        <v>253.10592545606576</v>
      </c>
      <c r="F46" s="121">
        <f t="shared" si="4"/>
        <v>31736.771288513646</v>
      </c>
      <c r="G46" s="119"/>
      <c r="H46" s="114">
        <v>8.2109999999999995E-3</v>
      </c>
    </row>
    <row r="47" spans="1:8" ht="15.75" thickBot="1" x14ac:dyDescent="0.3">
      <c r="A47" s="115">
        <v>43983</v>
      </c>
      <c r="B47" s="122">
        <f t="shared" si="0"/>
        <v>354</v>
      </c>
      <c r="C47" s="122">
        <f t="shared" si="1"/>
        <v>354</v>
      </c>
      <c r="D47" s="121">
        <f t="shared" si="2"/>
        <v>-49.56</v>
      </c>
      <c r="E47" s="122">
        <f t="shared" si="3"/>
        <v>218.41246000755092</v>
      </c>
      <c r="F47" s="121">
        <f t="shared" si="4"/>
        <v>32613.623748521197</v>
      </c>
      <c r="G47" s="115"/>
      <c r="H47" s="114">
        <v>6.8820000000000001E-3</v>
      </c>
    </row>
    <row r="48" spans="1:8" ht="15.75" thickBot="1" x14ac:dyDescent="0.3">
      <c r="A48" s="115">
        <v>44013</v>
      </c>
      <c r="B48" s="122">
        <f t="shared" si="0"/>
        <v>354</v>
      </c>
      <c r="C48" s="122">
        <f t="shared" si="1"/>
        <v>354</v>
      </c>
      <c r="D48" s="121">
        <f t="shared" si="2"/>
        <v>-49.56</v>
      </c>
      <c r="E48" s="122">
        <f t="shared" si="3"/>
        <v>353.23815882023308</v>
      </c>
      <c r="F48" s="121">
        <f t="shared" si="4"/>
        <v>33625.301907341433</v>
      </c>
      <c r="G48" s="115"/>
      <c r="H48" s="114">
        <v>1.0831E-2</v>
      </c>
    </row>
    <row r="49" spans="1:8" ht="15.75" thickBot="1" x14ac:dyDescent="0.3">
      <c r="A49" s="115">
        <v>44044</v>
      </c>
      <c r="B49" s="122">
        <f t="shared" si="0"/>
        <v>354</v>
      </c>
      <c r="C49" s="122">
        <f t="shared" si="1"/>
        <v>354</v>
      </c>
      <c r="D49" s="121">
        <f t="shared" si="2"/>
        <v>-49.56</v>
      </c>
      <c r="E49" s="122">
        <f t="shared" si="3"/>
        <v>188.36894128492671</v>
      </c>
      <c r="F49" s="121">
        <f t="shared" si="4"/>
        <v>34472.110848626362</v>
      </c>
      <c r="G49" s="115"/>
      <c r="H49" s="116">
        <v>5.6020000000000002E-3</v>
      </c>
    </row>
    <row r="50" spans="1:8" ht="15.75" thickBot="1" x14ac:dyDescent="0.3">
      <c r="A50" s="115">
        <v>44075</v>
      </c>
      <c r="B50" s="122">
        <f t="shared" si="0"/>
        <v>354</v>
      </c>
      <c r="C50" s="122">
        <f t="shared" si="1"/>
        <v>354</v>
      </c>
      <c r="D50" s="121">
        <f t="shared" si="2"/>
        <v>-49.56</v>
      </c>
      <c r="E50" s="122">
        <f t="shared" si="3"/>
        <v>-266.29705630563865</v>
      </c>
      <c r="F50" s="121">
        <f t="shared" si="4"/>
        <v>34864.25379232072</v>
      </c>
      <c r="G50" s="115"/>
      <c r="H50" s="114">
        <v>-7.7250000000000001E-3</v>
      </c>
    </row>
    <row r="51" spans="1:8" ht="15.75" thickBot="1" x14ac:dyDescent="0.3">
      <c r="A51" s="115">
        <v>44105</v>
      </c>
      <c r="B51" s="122">
        <f t="shared" si="0"/>
        <v>354</v>
      </c>
      <c r="C51" s="122">
        <f t="shared" si="1"/>
        <v>354</v>
      </c>
      <c r="D51" s="121">
        <f t="shared" si="2"/>
        <v>-49.56</v>
      </c>
      <c r="E51" s="122">
        <f t="shared" si="3"/>
        <v>-77.538100434121276</v>
      </c>
      <c r="F51" s="121">
        <f t="shared" si="4"/>
        <v>35445.155691886597</v>
      </c>
      <c r="G51" s="115"/>
      <c r="H51" s="114">
        <v>-2.2239999999999998E-3</v>
      </c>
    </row>
    <row r="52" spans="1:8" ht="15.75" thickBot="1" x14ac:dyDescent="0.3">
      <c r="A52" s="117">
        <v>44136</v>
      </c>
      <c r="B52" s="122">
        <f t="shared" si="0"/>
        <v>354</v>
      </c>
      <c r="C52" s="122">
        <f t="shared" si="1"/>
        <v>354</v>
      </c>
      <c r="D52" s="121">
        <f t="shared" si="2"/>
        <v>-49.56</v>
      </c>
      <c r="E52" s="122">
        <f t="shared" si="3"/>
        <v>629.71863602205735</v>
      </c>
      <c r="F52" s="121">
        <f t="shared" si="4"/>
        <v>36733.314327908658</v>
      </c>
      <c r="G52" s="117"/>
      <c r="H52" s="114">
        <v>1.7766000000000001E-2</v>
      </c>
    </row>
    <row r="53" spans="1:8" ht="15.75" thickBot="1" x14ac:dyDescent="0.3">
      <c r="A53" s="115">
        <v>44166</v>
      </c>
      <c r="B53" s="122">
        <f>B52*2</f>
        <v>708</v>
      </c>
      <c r="C53" s="122">
        <f>C52*2</f>
        <v>708</v>
      </c>
      <c r="D53" s="121">
        <f t="shared" si="2"/>
        <v>-99.12</v>
      </c>
      <c r="E53" s="122">
        <f t="shared" si="3"/>
        <v>754.09820983763677</v>
      </c>
      <c r="F53" s="121">
        <f t="shared" si="4"/>
        <v>38804.292537746296</v>
      </c>
      <c r="G53" s="115"/>
      <c r="H53" s="114">
        <v>2.0528999999999999E-2</v>
      </c>
    </row>
    <row r="54" spans="1:8" ht="15.75" thickBot="1" x14ac:dyDescent="0.3">
      <c r="A54" s="115">
        <v>44197</v>
      </c>
      <c r="B54" s="122">
        <f>B52</f>
        <v>354</v>
      </c>
      <c r="C54" s="122">
        <f>C52</f>
        <v>354</v>
      </c>
      <c r="D54" s="121">
        <f t="shared" si="2"/>
        <v>-49.56</v>
      </c>
      <c r="E54" s="122">
        <f t="shared" si="3"/>
        <v>118.19787506997523</v>
      </c>
      <c r="F54" s="121">
        <f t="shared" si="4"/>
        <v>39580.930412816269</v>
      </c>
      <c r="G54" s="115"/>
      <c r="H54" s="114">
        <v>3.0460000000000001E-3</v>
      </c>
    </row>
    <row r="55" spans="1:8" ht="15.75" thickBot="1" x14ac:dyDescent="0.3">
      <c r="A55" s="115">
        <v>44228</v>
      </c>
      <c r="B55" s="122">
        <f t="shared" si="0"/>
        <v>354</v>
      </c>
      <c r="C55" s="122">
        <f t="shared" si="1"/>
        <v>354</v>
      </c>
      <c r="D55" s="121">
        <f t="shared" si="2"/>
        <v>-49.56</v>
      </c>
      <c r="E55" s="122">
        <f t="shared" si="3"/>
        <v>-73.699692428663894</v>
      </c>
      <c r="F55" s="121">
        <f t="shared" si="4"/>
        <v>40165.670720387607</v>
      </c>
      <c r="G55" s="115"/>
      <c r="H55" s="114">
        <v>-1.8619999999999999E-3</v>
      </c>
    </row>
    <row r="56" spans="1:8" x14ac:dyDescent="0.25">
      <c r="A56" s="115">
        <v>44256</v>
      </c>
      <c r="B56" s="122">
        <f t="shared" si="0"/>
        <v>354</v>
      </c>
      <c r="C56" s="122">
        <f t="shared" si="1"/>
        <v>354</v>
      </c>
      <c r="D56" s="121">
        <f t="shared" si="2"/>
        <v>-49.56</v>
      </c>
      <c r="E56" s="122">
        <f t="shared" si="3"/>
        <v>288.63050979670533</v>
      </c>
      <c r="F56" s="121">
        <f t="shared" si="4"/>
        <v>41112.741230184314</v>
      </c>
      <c r="G56" s="115"/>
      <c r="H56" s="114">
        <v>7.1859999999999997E-3</v>
      </c>
    </row>
  </sheetData>
  <sheetProtection algorithmName="SHA-512" hashValue="nYKBm4PZgIBicJyVZB7H/cFlgjhApUMNPKxyW0NB2894V4I8ZpkpErt/VVbvStXTmbQbjvqGvhe2dZTCMkfBPA==" saltValue="yKSNXyJ1W+n3bM1aH2jqkA==" spinCount="100000" sheet="1" objects="1" scenarios="1"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C620"/>
  <sheetViews>
    <sheetView showGridLines="0" zoomScaleNormal="100" workbookViewId="0">
      <selection activeCell="C4" sqref="C4"/>
    </sheetView>
  </sheetViews>
  <sheetFormatPr defaultRowHeight="15" x14ac:dyDescent="0.25"/>
  <cols>
    <col min="1" max="1" width="12.28515625" customWidth="1"/>
    <col min="2" max="2" width="11.7109375" style="3" bestFit="1" customWidth="1"/>
    <col min="3" max="3" width="15.42578125" style="3" bestFit="1" customWidth="1"/>
    <col min="4" max="4" width="10.85546875" style="3" customWidth="1"/>
    <col min="5" max="5" width="9.140625" bestFit="1" customWidth="1"/>
    <col min="6" max="6" width="12.7109375" customWidth="1"/>
    <col min="7" max="8" width="20" bestFit="1" customWidth="1"/>
    <col min="9" max="9" width="17.85546875" customWidth="1"/>
    <col min="10" max="10" width="17.28515625" hidden="1" customWidth="1"/>
    <col min="11" max="11" width="18.85546875" hidden="1" customWidth="1"/>
    <col min="12" max="12" width="21.140625" hidden="1" customWidth="1"/>
    <col min="13" max="13" width="17.28515625" hidden="1" customWidth="1"/>
    <col min="14" max="14" width="15.5703125" customWidth="1"/>
    <col min="15" max="15" width="19.140625" bestFit="1" customWidth="1"/>
    <col min="16" max="16" width="20.7109375" bestFit="1" customWidth="1"/>
    <col min="17" max="17" width="1.5703125" customWidth="1"/>
    <col min="18" max="18" width="4.5703125" bestFit="1" customWidth="1"/>
    <col min="19" max="19" width="4.5703125" hidden="1" customWidth="1"/>
    <col min="20" max="20" width="5.42578125" bestFit="1" customWidth="1"/>
    <col min="21" max="21" width="14.28515625" bestFit="1" customWidth="1"/>
    <col min="22" max="22" width="13.28515625" bestFit="1" customWidth="1"/>
    <col min="23" max="23" width="13.140625" customWidth="1"/>
    <col min="24" max="24" width="15.42578125" customWidth="1"/>
    <col min="25" max="25" width="17.28515625" bestFit="1" customWidth="1"/>
    <col min="26" max="26" width="1.5703125" customWidth="1"/>
    <col min="27" max="27" width="8.28515625" customWidth="1"/>
    <col min="28" max="28" width="4.85546875" customWidth="1"/>
    <col min="29" max="29" width="18.7109375" hidden="1" customWidth="1"/>
    <col min="30" max="30" width="8.7109375" hidden="1" customWidth="1"/>
    <col min="32" max="32" width="13.28515625" bestFit="1" customWidth="1"/>
    <col min="33" max="33" width="11.42578125" customWidth="1"/>
    <col min="34" max="34" width="11.5703125" bestFit="1" customWidth="1"/>
    <col min="35" max="35" width="13.7109375" bestFit="1" customWidth="1"/>
    <col min="36" max="36" width="2.42578125" customWidth="1"/>
    <col min="37" max="37" width="13.28515625" customWidth="1"/>
    <col min="38" max="38" width="12.42578125" customWidth="1"/>
    <col min="39" max="39" width="11.5703125" customWidth="1"/>
    <col min="40" max="40" width="13.7109375" customWidth="1"/>
    <col min="41" max="42" width="2.42578125" customWidth="1"/>
    <col min="43" max="43" width="11" bestFit="1" customWidth="1"/>
    <col min="44" max="44" width="5.42578125" bestFit="1" customWidth="1"/>
    <col min="45" max="45" width="14.42578125" bestFit="1" customWidth="1"/>
    <col min="46" max="46" width="21" bestFit="1" customWidth="1"/>
    <col min="47" max="47" width="2.5703125" customWidth="1"/>
    <col min="48" max="48" width="13.85546875" customWidth="1"/>
    <col min="49" max="49" width="5.42578125" bestFit="1" customWidth="1"/>
    <col min="50" max="50" width="14.42578125" bestFit="1" customWidth="1"/>
    <col min="51" max="51" width="21" customWidth="1"/>
  </cols>
  <sheetData>
    <row r="1" spans="1:55" ht="15" customHeight="1" x14ac:dyDescent="0.25">
      <c r="A1" s="219" t="s">
        <v>14</v>
      </c>
      <c r="B1" s="219"/>
      <c r="C1" s="24">
        <f>Simulador!F22</f>
        <v>25000</v>
      </c>
      <c r="D1" s="39"/>
      <c r="E1" s="13"/>
      <c r="F1" s="53" t="s">
        <v>18</v>
      </c>
      <c r="G1" s="53"/>
      <c r="H1" s="66">
        <f>(1+Simulador!M20)^(1/12)-1</f>
        <v>4.8675505653430484E-3</v>
      </c>
      <c r="I1" s="74"/>
      <c r="J1" s="74"/>
      <c r="K1" s="74"/>
      <c r="L1" s="74"/>
      <c r="M1" s="74"/>
      <c r="N1" s="74"/>
      <c r="P1" s="227" t="s">
        <v>9</v>
      </c>
      <c r="Q1" s="227"/>
      <c r="R1" s="227"/>
      <c r="S1" s="227"/>
      <c r="T1" s="227"/>
      <c r="U1" s="30">
        <f>IF(H4&lt;&gt;"Não",B17,A17)</f>
        <v>16842.59</v>
      </c>
    </row>
    <row r="2" spans="1:55" ht="15" customHeight="1" x14ac:dyDescent="0.25">
      <c r="A2" s="218" t="s">
        <v>12</v>
      </c>
      <c r="B2" s="218"/>
      <c r="C2" s="25">
        <f>Simulador!M16</f>
        <v>8.5000000000000006E-2</v>
      </c>
      <c r="D2" s="40"/>
      <c r="E2" s="14"/>
      <c r="F2" s="54" t="s">
        <v>10</v>
      </c>
      <c r="G2" s="54"/>
      <c r="H2" s="29">
        <v>0</v>
      </c>
      <c r="I2" s="74"/>
      <c r="J2" s="74"/>
      <c r="K2" s="74"/>
      <c r="L2" s="74"/>
      <c r="M2" s="74"/>
      <c r="N2" s="74"/>
      <c r="P2" s="228" t="s">
        <v>20</v>
      </c>
      <c r="Q2" s="228"/>
      <c r="R2" s="228"/>
      <c r="S2" s="228"/>
      <c r="T2" s="228"/>
      <c r="U2" s="31">
        <v>0.15</v>
      </c>
      <c r="AF2" s="118">
        <f ca="1">EOMONTH(C12+28.5,0)</f>
        <v>56704</v>
      </c>
      <c r="AG2" s="123" t="s">
        <v>73</v>
      </c>
      <c r="AH2" s="12" t="s">
        <v>74</v>
      </c>
      <c r="AI2" s="12" t="s">
        <v>75</v>
      </c>
      <c r="AJ2" s="12"/>
      <c r="AK2" s="12" t="s">
        <v>0</v>
      </c>
      <c r="AL2" s="12" t="s">
        <v>61</v>
      </c>
    </row>
    <row r="3" spans="1:55" ht="5.25" customHeight="1" x14ac:dyDescent="0.25">
      <c r="C3" s="26"/>
      <c r="D3" s="26"/>
      <c r="F3" s="17"/>
      <c r="G3" s="18"/>
      <c r="H3" s="27"/>
      <c r="I3" s="74"/>
      <c r="J3" s="74"/>
      <c r="K3" s="74"/>
      <c r="L3" s="74"/>
      <c r="M3" s="74"/>
      <c r="N3" s="74"/>
      <c r="P3" s="17"/>
      <c r="Q3" s="17"/>
      <c r="R3" s="17"/>
      <c r="S3" s="17"/>
      <c r="T3" s="17"/>
      <c r="U3" s="17"/>
      <c r="AG3" s="12"/>
      <c r="AH3" s="12"/>
      <c r="AI3" s="12"/>
      <c r="AJ3" s="12"/>
      <c r="AK3" s="12"/>
      <c r="AL3" s="12"/>
    </row>
    <row r="4" spans="1:55" ht="30.75" customHeight="1" x14ac:dyDescent="0.25">
      <c r="A4" s="221" t="s">
        <v>15</v>
      </c>
      <c r="B4" s="221"/>
      <c r="C4" s="24">
        <v>8157.41</v>
      </c>
      <c r="D4" s="41"/>
      <c r="F4" s="226" t="s">
        <v>22</v>
      </c>
      <c r="G4" s="226"/>
      <c r="H4" s="64" t="str">
        <f>IF(C1&lt;C4,"Não",Simulador!F20)</f>
        <v>Sim</v>
      </c>
      <c r="I4" s="74"/>
      <c r="J4" s="74"/>
      <c r="K4" s="74"/>
      <c r="L4" s="74"/>
      <c r="M4" s="74"/>
      <c r="N4" s="74"/>
      <c r="P4" s="59" t="s">
        <v>23</v>
      </c>
      <c r="Q4" s="59"/>
      <c r="R4" s="59"/>
      <c r="S4" s="59"/>
      <c r="T4" s="236" t="str">
        <f ca="1">IF(Y16="mais de 35 anos",Y16,(AC16&amp;" anos e "&amp;AD16&amp;" meses"))</f>
        <v>28 anos e 2 meses</v>
      </c>
      <c r="U4" s="236"/>
      <c r="W4" s="64" t="s">
        <v>19</v>
      </c>
      <c r="X4" s="4"/>
      <c r="AG4" s="46">
        <f ca="1">VLOOKUP("",$D$17:$G$1572,4,0)</f>
        <v>556900.23834999569</v>
      </c>
      <c r="AH4" s="46">
        <f ca="1">VLOOKUP("",$D$17:$H$1572,5,0)</f>
        <v>556900.23834999569</v>
      </c>
      <c r="AI4" s="46">
        <f ca="1">VLOOKUP("",$D$17:$N$1572,11,0)</f>
        <v>0</v>
      </c>
      <c r="AJ4" s="124"/>
      <c r="AK4" s="46">
        <f ca="1">VLOOKUP("",$D$17:$O$1572,12,0)</f>
        <v>1756463.6719681977</v>
      </c>
      <c r="AL4" s="46">
        <f ca="1">(VLOOKUP("",$D$17:$I$1572,6,0))*-1</f>
        <v>-77966.033369000317</v>
      </c>
      <c r="AZ4" s="1" t="s">
        <v>40</v>
      </c>
      <c r="BA4" s="1" t="s">
        <v>41</v>
      </c>
      <c r="BB4" s="1" t="s">
        <v>42</v>
      </c>
      <c r="BC4" s="1" t="s">
        <v>44</v>
      </c>
    </row>
    <row r="5" spans="1:55" x14ac:dyDescent="0.25">
      <c r="A5" s="222" t="s">
        <v>11</v>
      </c>
      <c r="B5" s="222"/>
      <c r="C5" s="28">
        <f>C1-C4</f>
        <v>16842.59</v>
      </c>
      <c r="D5" s="42"/>
      <c r="F5" s="48"/>
      <c r="G5" s="48"/>
      <c r="H5" s="52"/>
      <c r="I5" s="74"/>
      <c r="J5" s="74"/>
      <c r="K5" s="74"/>
      <c r="L5" s="74"/>
      <c r="M5" s="74"/>
      <c r="N5" s="74"/>
      <c r="O5" s="16"/>
      <c r="T5" s="4"/>
      <c r="U5" s="6"/>
      <c r="AZ5" s="1" t="s">
        <v>16</v>
      </c>
      <c r="BA5" s="15">
        <v>0.01</v>
      </c>
      <c r="BB5" s="2">
        <v>4.4999999999999998E-2</v>
      </c>
      <c r="BC5" s="1" t="s">
        <v>45</v>
      </c>
    </row>
    <row r="6" spans="1:55" x14ac:dyDescent="0.25">
      <c r="I6" s="82"/>
      <c r="J6" s="1"/>
      <c r="K6" s="1"/>
      <c r="L6" s="1"/>
      <c r="M6" s="1"/>
      <c r="N6" s="1"/>
      <c r="O6" s="2"/>
      <c r="U6" s="6"/>
      <c r="AZ6" s="1" t="s">
        <v>19</v>
      </c>
      <c r="BA6" s="65">
        <v>1.4999999999999999E-2</v>
      </c>
      <c r="BB6" s="15">
        <v>0.06</v>
      </c>
      <c r="BC6" s="1" t="s">
        <v>46</v>
      </c>
    </row>
    <row r="7" spans="1:55" ht="30" customHeight="1" x14ac:dyDescent="0.25">
      <c r="A7" s="223" t="s">
        <v>27</v>
      </c>
      <c r="B7" s="224"/>
      <c r="C7" s="43">
        <f ca="1">TODAY()</f>
        <v>45756</v>
      </c>
      <c r="F7" s="237" t="s">
        <v>61</v>
      </c>
      <c r="G7" s="237"/>
      <c r="H7" s="2"/>
      <c r="J7" s="1"/>
      <c r="K7" s="1"/>
      <c r="L7" s="1"/>
      <c r="M7" s="1"/>
      <c r="N7" s="225" t="s">
        <v>33</v>
      </c>
      <c r="O7" s="225"/>
      <c r="U7" s="235" t="s">
        <v>36</v>
      </c>
      <c r="V7" s="235"/>
      <c r="BA7" s="15">
        <v>0.02</v>
      </c>
      <c r="BB7" s="2">
        <v>7.4999999999999997E-2</v>
      </c>
      <c r="BC7" s="1" t="s">
        <v>47</v>
      </c>
    </row>
    <row r="8" spans="1:55" x14ac:dyDescent="0.25">
      <c r="A8" s="223" t="s">
        <v>24</v>
      </c>
      <c r="B8" s="224"/>
      <c r="C8" s="43">
        <f>Simulador!F16</f>
        <v>32909</v>
      </c>
      <c r="E8" s="1"/>
      <c r="F8" s="12" t="s">
        <v>66</v>
      </c>
      <c r="G8" s="88">
        <v>7.0000000000000007E-2</v>
      </c>
      <c r="J8" s="1"/>
      <c r="K8" s="1"/>
      <c r="L8" s="1"/>
      <c r="M8" s="1"/>
      <c r="N8" s="60" t="s">
        <v>31</v>
      </c>
      <c r="O8" s="12">
        <v>1</v>
      </c>
      <c r="U8" s="104">
        <f>Simulador!F18</f>
        <v>65</v>
      </c>
      <c r="V8" s="63">
        <f ca="1">VLOOKUP(C12,D17:P736,13,0)</f>
        <v>2792298.1152992086</v>
      </c>
      <c r="BA8" s="65">
        <v>2.5000000000000001E-2</v>
      </c>
      <c r="BC8" s="1" t="s">
        <v>48</v>
      </c>
    </row>
    <row r="9" spans="1:55" x14ac:dyDescent="0.25">
      <c r="A9" s="223" t="s">
        <v>28</v>
      </c>
      <c r="B9" s="224"/>
      <c r="C9" s="10">
        <f ca="1">(C7-C8)/365.25</f>
        <v>35.173169062286107</v>
      </c>
      <c r="F9" s="12" t="s">
        <v>67</v>
      </c>
      <c r="G9" s="60">
        <v>3.5000000000000003E-2</v>
      </c>
      <c r="H9" s="74"/>
      <c r="I9" s="74"/>
      <c r="J9" s="74"/>
      <c r="K9" s="74"/>
      <c r="L9" s="74"/>
      <c r="M9" s="74"/>
      <c r="N9" s="60" t="s">
        <v>32</v>
      </c>
      <c r="O9" s="12">
        <v>2</v>
      </c>
      <c r="U9" s="62" t="s">
        <v>37</v>
      </c>
      <c r="V9" s="10">
        <f ca="1">VLOOKUP(EOMONTH((C7+(5*365.25)),0),D17:P736,13,0)</f>
        <v>203896.05895258096</v>
      </c>
      <c r="W9" s="76">
        <f ca="1">EOMONTH((C7+(5*365.25)),0)</f>
        <v>47603</v>
      </c>
      <c r="AF9" s="3"/>
      <c r="AG9" s="3"/>
      <c r="AM9" s="103">
        <f ca="1">AN16*AI10</f>
        <v>13591.652269730992</v>
      </c>
      <c r="BA9" s="15">
        <v>0.03</v>
      </c>
    </row>
    <row r="10" spans="1:55" x14ac:dyDescent="0.25">
      <c r="A10" s="7" t="s">
        <v>29</v>
      </c>
      <c r="B10" s="43"/>
      <c r="C10" s="10">
        <f ca="1">Simulador!F18-BD!C9</f>
        <v>29.826830937713893</v>
      </c>
      <c r="F10" s="12" t="s">
        <v>68</v>
      </c>
      <c r="G10" s="89">
        <v>0</v>
      </c>
      <c r="H10" s="86"/>
      <c r="J10" s="1"/>
      <c r="K10" s="1"/>
      <c r="L10" s="1"/>
      <c r="M10" s="1"/>
      <c r="N10" s="60" t="s">
        <v>19</v>
      </c>
      <c r="O10" s="12">
        <v>3</v>
      </c>
      <c r="U10" s="62" t="s">
        <v>38</v>
      </c>
      <c r="V10" s="10">
        <f ca="1">VLOOKUP(EOMONTH((C7+(10*365.25)),0),D17:P736,13,0)</f>
        <v>473191.53510878404</v>
      </c>
      <c r="AF10" s="158" t="s">
        <v>0</v>
      </c>
      <c r="AG10" s="203"/>
      <c r="AH10" s="203"/>
      <c r="AI10" s="78">
        <f>H1</f>
        <v>4.8675505653430484E-3</v>
      </c>
      <c r="AM10" s="212">
        <f ca="1">AM9+AN16-AM17</f>
        <v>2782507.3528391984</v>
      </c>
      <c r="AN10" s="212"/>
      <c r="BA10" s="65">
        <v>3.5000000000000003E-2</v>
      </c>
    </row>
    <row r="11" spans="1:55" x14ac:dyDescent="0.25">
      <c r="A11" s="7" t="s">
        <v>65</v>
      </c>
      <c r="B11" s="43"/>
      <c r="C11" s="46">
        <f ca="1">INT(C10*12)</f>
        <v>357</v>
      </c>
      <c r="G11" s="1"/>
      <c r="J11" s="1"/>
      <c r="K11" s="1"/>
      <c r="L11" s="1"/>
      <c r="M11" s="1"/>
      <c r="N11" s="60" t="s">
        <v>34</v>
      </c>
      <c r="O11" s="7">
        <f>IF(H4="Não",3,IF(H4="Sim",IF(C2&gt;8.5%,2,1)))</f>
        <v>1</v>
      </c>
      <c r="U11" s="6"/>
      <c r="BA11" s="15">
        <v>0.04</v>
      </c>
    </row>
    <row r="12" spans="1:55" x14ac:dyDescent="0.25">
      <c r="A12" s="7" t="s">
        <v>30</v>
      </c>
      <c r="B12" s="43"/>
      <c r="C12" s="43">
        <f ca="1">EOMONTH(C7+(C10*365.25),0)</f>
        <v>56673</v>
      </c>
      <c r="G12" s="1"/>
      <c r="H12" s="87"/>
      <c r="I12" s="1"/>
      <c r="J12" s="1"/>
      <c r="K12" s="1"/>
      <c r="L12" s="1"/>
      <c r="M12" s="1"/>
      <c r="N12" s="1"/>
      <c r="O12" s="2"/>
      <c r="U12" s="6"/>
      <c r="AF12" s="204" t="s">
        <v>55</v>
      </c>
      <c r="AG12" s="205"/>
      <c r="AH12" s="205"/>
      <c r="AI12" s="205"/>
      <c r="AK12" s="204" t="s">
        <v>72</v>
      </c>
      <c r="AL12" s="205"/>
      <c r="AM12" s="205"/>
      <c r="AN12" s="205"/>
      <c r="AQ12" s="204" t="s">
        <v>60</v>
      </c>
      <c r="AR12" s="205"/>
      <c r="AS12" s="205"/>
      <c r="AT12" s="205"/>
      <c r="AU12" s="37"/>
      <c r="AV12" s="204" t="s">
        <v>63</v>
      </c>
      <c r="AW12" s="205"/>
      <c r="AX12" s="205"/>
      <c r="AY12" s="205"/>
      <c r="BA12" s="65">
        <v>4.4999999999999998E-2</v>
      </c>
    </row>
    <row r="13" spans="1:55" x14ac:dyDescent="0.25">
      <c r="A13" s="1"/>
      <c r="B13" s="44"/>
      <c r="C13" s="45">
        <f>IF(Simulador!M26="único",1,IF(Simulador!M26="mensal",2,IF(Simulador!M26="Semestral",3,IF(Simulador!M26="Anual",4,""))))</f>
        <v>1</v>
      </c>
      <c r="D13" s="3">
        <f>Simulador!M24</f>
        <v>0</v>
      </c>
      <c r="G13" s="1"/>
      <c r="H13" s="1"/>
      <c r="I13" s="1"/>
      <c r="J13" s="1"/>
      <c r="K13" s="1"/>
      <c r="L13" s="1"/>
      <c r="M13" s="1"/>
      <c r="N13" s="1"/>
      <c r="O13" s="2"/>
      <c r="U13" s="6"/>
      <c r="BA13" s="15">
        <v>0.05</v>
      </c>
    </row>
    <row r="14" spans="1:55" ht="15" customHeight="1" x14ac:dyDescent="0.25">
      <c r="E14" s="229" t="s">
        <v>7</v>
      </c>
      <c r="F14" s="230"/>
      <c r="G14" s="230"/>
      <c r="H14" s="230"/>
      <c r="I14" s="230"/>
      <c r="J14" s="230"/>
      <c r="K14" s="230"/>
      <c r="L14" s="230"/>
      <c r="M14" s="230"/>
      <c r="N14" s="230"/>
      <c r="O14" s="230"/>
      <c r="P14" s="231"/>
      <c r="R14" s="55" t="s">
        <v>8</v>
      </c>
      <c r="S14" s="55"/>
      <c r="T14" s="55"/>
      <c r="U14" s="55"/>
      <c r="V14" s="55"/>
      <c r="W14" s="55"/>
      <c r="X14" s="55"/>
      <c r="AA14" s="220" t="s">
        <v>21</v>
      </c>
      <c r="AB14" s="220"/>
      <c r="AF14" s="204" t="s">
        <v>54</v>
      </c>
      <c r="AG14" s="206"/>
      <c r="AH14" s="208" t="s">
        <v>56</v>
      </c>
      <c r="AI14" s="208" t="s">
        <v>57</v>
      </c>
      <c r="AK14" s="204" t="s">
        <v>59</v>
      </c>
      <c r="AL14" s="206"/>
      <c r="AM14" s="208" t="s">
        <v>56</v>
      </c>
      <c r="AN14" s="208" t="s">
        <v>57</v>
      </c>
      <c r="AQ14" s="204" t="s">
        <v>59</v>
      </c>
      <c r="AR14" s="206"/>
      <c r="AS14" s="208" t="s">
        <v>56</v>
      </c>
      <c r="AT14" s="208" t="s">
        <v>57</v>
      </c>
      <c r="AU14" s="83"/>
      <c r="AV14" s="204" t="s">
        <v>59</v>
      </c>
      <c r="AW14" s="206"/>
      <c r="AX14" s="208" t="s">
        <v>56</v>
      </c>
      <c r="AY14" s="208" t="s">
        <v>57</v>
      </c>
      <c r="BA14" s="65">
        <v>5.5E-2</v>
      </c>
    </row>
    <row r="15" spans="1:55" ht="15" customHeight="1" x14ac:dyDescent="0.25">
      <c r="E15" s="232"/>
      <c r="F15" s="233"/>
      <c r="G15" s="233"/>
      <c r="H15" s="233"/>
      <c r="I15" s="233"/>
      <c r="J15" s="233"/>
      <c r="K15" s="233"/>
      <c r="L15" s="233"/>
      <c r="M15" s="233"/>
      <c r="N15" s="233"/>
      <c r="O15" s="233"/>
      <c r="P15" s="234"/>
      <c r="R15" s="55"/>
      <c r="S15" s="55"/>
      <c r="T15" s="55"/>
      <c r="U15" s="55"/>
      <c r="V15" s="55"/>
      <c r="W15" s="55"/>
      <c r="X15" s="55"/>
      <c r="AA15" s="220"/>
      <c r="AB15" s="220"/>
      <c r="AF15" s="205"/>
      <c r="AG15" s="207"/>
      <c r="AH15" s="208"/>
      <c r="AI15" s="209"/>
      <c r="AK15" s="205"/>
      <c r="AL15" s="207"/>
      <c r="AM15" s="208"/>
      <c r="AN15" s="209"/>
      <c r="AQ15" s="205"/>
      <c r="AR15" s="207"/>
      <c r="AS15" s="208"/>
      <c r="AT15" s="209"/>
      <c r="AU15" s="84"/>
      <c r="AV15" s="205"/>
      <c r="AW15" s="207"/>
      <c r="AX15" s="208"/>
      <c r="AY15" s="209"/>
      <c r="BA15" s="15">
        <v>0.06</v>
      </c>
    </row>
    <row r="16" spans="1:55" s="5" customFormat="1" ht="30" x14ac:dyDescent="0.25">
      <c r="A16" s="32" t="s">
        <v>14</v>
      </c>
      <c r="B16" s="33" t="s">
        <v>11</v>
      </c>
      <c r="C16" s="34" t="s">
        <v>13</v>
      </c>
      <c r="D16" s="34"/>
      <c r="E16" s="35" t="s">
        <v>3</v>
      </c>
      <c r="F16" s="35" t="s">
        <v>4</v>
      </c>
      <c r="G16" s="35" t="s">
        <v>2</v>
      </c>
      <c r="H16" s="35" t="s">
        <v>17</v>
      </c>
      <c r="I16" s="35" t="s">
        <v>61</v>
      </c>
      <c r="J16" s="35" t="s">
        <v>49</v>
      </c>
      <c r="K16" s="35" t="s">
        <v>50</v>
      </c>
      <c r="L16" s="35" t="s">
        <v>51</v>
      </c>
      <c r="M16" s="35" t="s">
        <v>52</v>
      </c>
      <c r="N16" s="75" t="s">
        <v>43</v>
      </c>
      <c r="O16" s="35" t="s">
        <v>0</v>
      </c>
      <c r="P16" s="35" t="s">
        <v>1</v>
      </c>
      <c r="Q16" s="23"/>
      <c r="R16" s="35" t="s">
        <v>3</v>
      </c>
      <c r="S16" s="35"/>
      <c r="T16" s="35" t="s">
        <v>4</v>
      </c>
      <c r="U16" s="35" t="s">
        <v>5</v>
      </c>
      <c r="V16" s="35" t="s">
        <v>6</v>
      </c>
      <c r="W16" s="35" t="s">
        <v>0</v>
      </c>
      <c r="X16" s="35" t="s">
        <v>1</v>
      </c>
      <c r="Y16" s="5">
        <f ca="1">VLOOKUP("Fim do Benefício",$X$17:$Y$437,2,0)</f>
        <v>338</v>
      </c>
      <c r="AA16" s="220"/>
      <c r="AB16" s="220"/>
      <c r="AC16" s="38">
        <f ca="1">INT(Y16/12)</f>
        <v>28</v>
      </c>
      <c r="AD16" s="37">
        <f ca="1">(Y16-(AC16*12))</f>
        <v>2</v>
      </c>
      <c r="AF16" s="43">
        <f ca="1">VLOOKUP(C12,D17:D1572,1,0)</f>
        <v>56673</v>
      </c>
      <c r="AG16" s="43"/>
      <c r="AH16" s="79"/>
      <c r="AI16" s="80">
        <f ca="1">V8</f>
        <v>2792298.1152992086</v>
      </c>
      <c r="AK16" s="43">
        <f ca="1">VLOOKUP(C12,D17:D1572,1,0)</f>
        <v>56673</v>
      </c>
      <c r="AL16" s="43"/>
      <c r="AM16" s="79"/>
      <c r="AN16" s="80">
        <f ca="1">V8</f>
        <v>2792298.1152992086</v>
      </c>
      <c r="AQ16" s="43">
        <f ca="1">VLOOKUP(C12,D17:D1572,1,0)</f>
        <v>56673</v>
      </c>
      <c r="AR16" s="43"/>
      <c r="AS16" s="79"/>
      <c r="AT16" s="80">
        <f ca="1">V8</f>
        <v>2792298.1152992086</v>
      </c>
      <c r="AU16" s="85"/>
      <c r="AV16" s="43">
        <f ca="1">VLOOKUP(C12,D17:D1572,1,0)</f>
        <v>56673</v>
      </c>
      <c r="AW16" s="43"/>
      <c r="AX16" s="79"/>
      <c r="AY16" s="80">
        <f ca="1">V8</f>
        <v>2792298.1152992086</v>
      </c>
      <c r="BA16" s="65">
        <v>6.5000000000000002E-2</v>
      </c>
    </row>
    <row r="17" spans="1:53" x14ac:dyDescent="0.25">
      <c r="A17" s="4">
        <f>C1</f>
        <v>25000</v>
      </c>
      <c r="B17" s="10">
        <f>IF($H$4="Sim",IF(C1&gt;C4,C5,C1),A17)</f>
        <v>16842.59</v>
      </c>
      <c r="C17" s="10">
        <f>C4</f>
        <v>8157.41</v>
      </c>
      <c r="D17" s="43">
        <f ca="1">EOMONTH(C7,0)</f>
        <v>45777</v>
      </c>
      <c r="E17" s="47">
        <f ca="1">YEAR(D17)</f>
        <v>2025</v>
      </c>
      <c r="F17" s="67">
        <f ca="1">MONTH(D17)</f>
        <v>4</v>
      </c>
      <c r="G17" s="11">
        <f ca="1">IF(F17="",SUM(#REF!),IF(F17=12,(B17*$C$2*2),($C$2*B17)))</f>
        <v>1431.6201500000002</v>
      </c>
      <c r="H17" s="61">
        <f ca="1">IF($O$11=1,G17,IF($O$11=2,((G17/$C$2)*8.5%),IF($O$11=3,0,0)))</f>
        <v>1431.6201500000002</v>
      </c>
      <c r="I17" s="61">
        <f ca="1">IF(F17&lt;&gt;"",IF($H$4&lt;&gt;"Sim",(G17+H17)*$G$9,((G17+H17)*$G$8)),SUM($I16:I$17))</f>
        <v>200.42682100000005</v>
      </c>
      <c r="J17" s="61">
        <f t="shared" ref="J17:J80" ca="1" si="0">IF(C13&lt;&gt;1,0,IF(D17=EOMONTH($C$7,0),$D$13,0))</f>
        <v>0</v>
      </c>
      <c r="K17" s="61">
        <f t="shared" ref="K17:K80" si="1">IF($C$13&lt;&gt;2,0,$D$13)</f>
        <v>0</v>
      </c>
      <c r="L17" s="61">
        <f t="shared" ref="L17:L80" si="2">IF($C$13&lt;&gt;3,0,IF(F17=6,$D$13,IF(F17=12,$D$13,0)))</f>
        <v>0</v>
      </c>
      <c r="M17" s="61">
        <f t="shared" ref="M17:M80" si="3">IF($C$13&lt;&gt;4,0,IF(F17=12,$D$13,0))</f>
        <v>0</v>
      </c>
      <c r="N17" s="61">
        <f ca="1">SUM(J17:M17)</f>
        <v>0</v>
      </c>
      <c r="O17" s="9">
        <v>0</v>
      </c>
      <c r="P17" s="8">
        <f ca="1">O17+H17+G17+N17-I17</f>
        <v>2662.8134790000004</v>
      </c>
      <c r="Q17" s="1"/>
      <c r="R17" s="47">
        <v>1</v>
      </c>
      <c r="S17" s="36">
        <v>1</v>
      </c>
      <c r="T17" s="7">
        <v>1</v>
      </c>
      <c r="U17" s="8">
        <f ca="1">VLOOKUP(C12,D16:P1572,13,0)</f>
        <v>2792298.1152992086</v>
      </c>
      <c r="V17" s="9">
        <f>U1</f>
        <v>16842.59</v>
      </c>
      <c r="W17" s="8">
        <f ca="1">U17*$H$1</f>
        <v>13591.652269730992</v>
      </c>
      <c r="X17" s="8">
        <f ca="1">U17+W17-V17</f>
        <v>2789047.1775689395</v>
      </c>
      <c r="Y17">
        <f ca="1">IF(S17&lt;421,(IF(X17&lt;&gt;"Fim do Benefício",S17,S17-1)),"Fim do Benefício")</f>
        <v>1</v>
      </c>
      <c r="AA17" s="202">
        <f t="shared" ref="AA17:AA80" si="4">V17*(100%-$U$2)</f>
        <v>14316.201499999999</v>
      </c>
      <c r="AB17" s="202"/>
      <c r="AC17" s="38">
        <f ca="1">Y17</f>
        <v>1</v>
      </c>
      <c r="AE17" s="13"/>
      <c r="AF17" s="43">
        <f ca="1">EOMONTH(AF16,1)</f>
        <v>56704</v>
      </c>
      <c r="AG17" s="46">
        <v>60</v>
      </c>
      <c r="AH17" s="81">
        <f t="shared" ref="AH17:AH48" ca="1" si="5">(AI16+(AI16*$AI$10))/AG17</f>
        <v>46764.829459482324</v>
      </c>
      <c r="AI17" s="81">
        <f ca="1">AI16+(AI16*H1)-AH17</f>
        <v>2759124.938109457</v>
      </c>
      <c r="AJ17" s="13"/>
      <c r="AK17" s="43">
        <f ca="1">EOMONTH(AK16,1)</f>
        <v>56704</v>
      </c>
      <c r="AL17" s="46">
        <v>120</v>
      </c>
      <c r="AM17" s="81">
        <f ca="1">(AN16+(AN16*$AI$10))/AL17</f>
        <v>23382.414729741162</v>
      </c>
      <c r="AN17" s="81">
        <f ca="1">AN16+(AN16*H1)-AM17</f>
        <v>2782507.3528391984</v>
      </c>
      <c r="AO17" s="13"/>
      <c r="AP17" s="13"/>
      <c r="AQ17" s="43">
        <f ca="1">EOMONTH(AQ16,1)</f>
        <v>56704</v>
      </c>
      <c r="AR17" s="46">
        <v>180</v>
      </c>
      <c r="AS17" s="81">
        <f t="shared" ref="AS17:AS48" ca="1" si="6">(AT16+(AT16*$AI$10))/AR17</f>
        <v>15588.276486494107</v>
      </c>
      <c r="AT17" s="81">
        <f ca="1">(AT16+(AI10*AT16))-AS17</f>
        <v>2790301.4910824453</v>
      </c>
      <c r="AU17" s="13"/>
      <c r="AV17" s="43">
        <f ca="1">EOMONTH(AV16,1)</f>
        <v>56704</v>
      </c>
      <c r="AW17" s="46">
        <v>300</v>
      </c>
      <c r="AX17" s="81">
        <f t="shared" ref="AX17:AX80" ca="1" si="7">(AY16+(AY16*$AI$10))/AW17</f>
        <v>9352.9658918964651</v>
      </c>
      <c r="AY17" s="81">
        <f ca="1">(AY16+(AI10*AY16))-$AX$17</f>
        <v>2796536.8016770431</v>
      </c>
      <c r="BA17" s="15">
        <v>7.0000000000000007E-2</v>
      </c>
    </row>
    <row r="18" spans="1:53" x14ac:dyDescent="0.25">
      <c r="A18" s="10">
        <f t="shared" ref="A18:A81" ca="1" si="8">IF(D18="","",IF(F17=12,(A17*$H$2)+A17,A17))</f>
        <v>25000</v>
      </c>
      <c r="B18" s="10">
        <f t="shared" ref="B18:B81" ca="1" si="9">IF(D18="","",IF(F17=12,(B17*$H$2)+B17,B17))</f>
        <v>16842.59</v>
      </c>
      <c r="C18" s="10">
        <f t="shared" ref="C18:C81" ca="1" si="10">IF(D18="","",IF(F17=12,(C17*$H$2)+C17,C17))</f>
        <v>8157.41</v>
      </c>
      <c r="D18" s="43">
        <f t="shared" ref="D18:D81" ca="1" si="11">IF($C$12=D17,"",EOMONTH((D17+28.5),0))</f>
        <v>45808</v>
      </c>
      <c r="E18" s="47">
        <f t="shared" ref="E18:E81" ca="1" si="12">IF(D18="","",YEAR(D18))</f>
        <v>2025</v>
      </c>
      <c r="F18" s="67">
        <f t="shared" ref="F18:F81" ca="1" si="13">IF(D18="","",(MONTH(D18)))</f>
        <v>5</v>
      </c>
      <c r="G18" s="11">
        <f ca="1">IF(F18="",SUM($G$17:G17),IF(F18=12,(B18*$C$2*2),($C$2*B18)))</f>
        <v>1431.6201500000002</v>
      </c>
      <c r="H18" s="61">
        <f ca="1">IF(F18="",SUM($H$17:H17),IF($O$11=1,G18,IF($O$11=2,((G18/$C$2)*8.5%),IF($O$11=3,0,0))))</f>
        <v>1431.6201500000002</v>
      </c>
      <c r="I18" s="61">
        <f ca="1">IF(F18&lt;&gt;"",IF($H$4&lt;&gt;"Sim",(G18+H18)*$G$9,((G18+H18)*$G$8)),SUM($I$17:I17))</f>
        <v>200.42682100000005</v>
      </c>
      <c r="J18" s="61">
        <f t="shared" si="0"/>
        <v>0</v>
      </c>
      <c r="K18" s="61">
        <f t="shared" si="1"/>
        <v>0</v>
      </c>
      <c r="L18" s="61">
        <f t="shared" si="2"/>
        <v>0</v>
      </c>
      <c r="M18" s="61">
        <f t="shared" si="3"/>
        <v>0</v>
      </c>
      <c r="N18" s="61">
        <f ca="1">IF(F18&lt;&gt;"",SUM(J18:M18),SUM($N$17:N17))</f>
        <v>0</v>
      </c>
      <c r="O18" s="8">
        <f ca="1">IF(F18="",SUM($O$17:O17),P17*$H$1)</f>
        <v>12.961379255109541</v>
      </c>
      <c r="P18" s="8">
        <f t="shared" ref="P18:P81" ca="1" si="14">IF(F18="","",P17+H18+G18+O18+N18-I18)</f>
        <v>5338.5883372551107</v>
      </c>
      <c r="Q18" s="1"/>
      <c r="R18" s="47"/>
      <c r="S18" s="36">
        <v>2</v>
      </c>
      <c r="T18" s="7">
        <v>2</v>
      </c>
      <c r="U18" s="8">
        <f ca="1">IF(X17="Fim do Benefício",0,X17)</f>
        <v>2789047.1775689395</v>
      </c>
      <c r="V18" s="10">
        <f ca="1">IF(X17="Fim do Benefício",0,IF(T17=12,(V17*$H$2)+V17,V17))</f>
        <v>16842.59</v>
      </c>
      <c r="W18" s="8">
        <f ca="1">IF(X17="Fim do Benefício",0,(U18*$H$1))</f>
        <v>13575.828165944125</v>
      </c>
      <c r="X18" s="8">
        <f ca="1">IF((U18+W18-V18)&lt;0,"Fim do Benefício",(U18+W18-V18))</f>
        <v>2785780.4157348839</v>
      </c>
      <c r="Y18">
        <f t="shared" ref="Y18:Y81" ca="1" si="15">(IF(X18&lt;&gt;"Fim do Benefício",S18,S18-1))</f>
        <v>2</v>
      </c>
      <c r="AA18" s="202">
        <f t="shared" ca="1" si="4"/>
        <v>14316.201499999999</v>
      </c>
      <c r="AB18" s="202"/>
      <c r="AC18" s="38">
        <f t="shared" ref="AC18:AC81" ca="1" si="16">Y18</f>
        <v>2</v>
      </c>
      <c r="AF18" s="43">
        <f t="shared" ref="AF18:AF76" ca="1" si="17">EOMONTH(AF17,1)</f>
        <v>56734</v>
      </c>
      <c r="AG18" s="46">
        <f>AG17-1</f>
        <v>59</v>
      </c>
      <c r="AH18" s="81">
        <f t="shared" ca="1" si="5"/>
        <v>46992.459631555997</v>
      </c>
      <c r="AI18" s="81">
        <f ca="1">AI17+(AI17*$H$2)-AH18</f>
        <v>2712132.4784779008</v>
      </c>
      <c r="AK18" s="43">
        <f t="shared" ref="AK18:AK81" ca="1" si="18">EOMONTH(AK17,1)</f>
        <v>56734</v>
      </c>
      <c r="AL18" s="46">
        <v>119</v>
      </c>
      <c r="AM18" s="81">
        <f t="shared" ref="AM18:AM80" ca="1" si="19">(AN17+(AN17*$AI$10))/AL18</f>
        <v>23496.229815778002</v>
      </c>
      <c r="AN18" s="81">
        <f ca="1">AN17+(AN17*$H$2)-AM18</f>
        <v>2759011.1230234206</v>
      </c>
      <c r="AQ18" s="43">
        <f t="shared" ref="AQ18:AQ65" ca="1" si="20">EOMONTH(AQ17,1)</f>
        <v>56734</v>
      </c>
      <c r="AR18" s="46">
        <f>AR17-1</f>
        <v>179</v>
      </c>
      <c r="AS18" s="81">
        <f t="shared" ca="1" si="6"/>
        <v>15664.153210518665</v>
      </c>
      <c r="AT18" s="10">
        <f t="shared" ref="AT18:AT49" ca="1" si="21">(AT17+(AT17*$AI$10)-AS18)</f>
        <v>2788219.2714723223</v>
      </c>
      <c r="AU18" s="77"/>
      <c r="AV18" s="43">
        <f t="shared" ref="AV18:AV81" ca="1" si="22">EOMONTH(AV17,1)</f>
        <v>56734</v>
      </c>
      <c r="AW18" s="46">
        <f>AW17-1</f>
        <v>299</v>
      </c>
      <c r="AX18" s="81">
        <f t="shared" ca="1" si="7"/>
        <v>9398.4919263112006</v>
      </c>
      <c r="AY18" s="10">
        <f t="shared" ref="AY18:AY81" ca="1" si="23">(AY17+(AY17*$AI$10)-AX18)</f>
        <v>2800750.594040738</v>
      </c>
      <c r="BA18" s="2">
        <v>7.4999999999999997E-2</v>
      </c>
    </row>
    <row r="19" spans="1:53" x14ac:dyDescent="0.25">
      <c r="A19" s="10">
        <f t="shared" ca="1" si="8"/>
        <v>25000</v>
      </c>
      <c r="B19" s="10">
        <f t="shared" ca="1" si="9"/>
        <v>16842.59</v>
      </c>
      <c r="C19" s="10">
        <f t="shared" ca="1" si="10"/>
        <v>8157.41</v>
      </c>
      <c r="D19" s="43">
        <f t="shared" ca="1" si="11"/>
        <v>45838</v>
      </c>
      <c r="E19" s="47">
        <f t="shared" ca="1" si="12"/>
        <v>2025</v>
      </c>
      <c r="F19" s="67">
        <f t="shared" ca="1" si="13"/>
        <v>6</v>
      </c>
      <c r="G19" s="11">
        <f ca="1">IF(F19="",SUM($G$17:G18),IF(F19=12,(B19*$C$2*2),($C$2*B19)))</f>
        <v>1431.6201500000002</v>
      </c>
      <c r="H19" s="61">
        <f ca="1">IF(F19="",SUM($H$17:H18),IF($O$11=1,G19,IF($O$11=2,((G19/$C$2)*8.5%),IF($O$11=3,0,0))))</f>
        <v>1431.6201500000002</v>
      </c>
      <c r="I19" s="61">
        <f ca="1">IF(F19&lt;&gt;"",IF($H$4&lt;&gt;"Sim",(G19+H19)*$G$9,((G19+H19)*$G$8)),SUM($I$17:I18))</f>
        <v>200.42682100000005</v>
      </c>
      <c r="J19" s="61">
        <f t="shared" si="0"/>
        <v>0</v>
      </c>
      <c r="K19" s="61">
        <f t="shared" si="1"/>
        <v>0</v>
      </c>
      <c r="L19" s="61">
        <f t="shared" si="2"/>
        <v>0</v>
      </c>
      <c r="M19" s="61">
        <f t="shared" si="3"/>
        <v>0</v>
      </c>
      <c r="N19" s="61">
        <f ca="1">IF(F19&lt;&gt;"",SUM(J19:M19),SUM($N$17:N18))</f>
        <v>0</v>
      </c>
      <c r="O19" s="8">
        <f ca="1">IF(F19="",SUM($O$17:O18),P18*$H$1)</f>
        <v>25.98584867913992</v>
      </c>
      <c r="P19" s="8">
        <f t="shared" ca="1" si="14"/>
        <v>8027.3876649342519</v>
      </c>
      <c r="Q19" s="1"/>
      <c r="R19" s="47"/>
      <c r="S19" s="36">
        <v>3</v>
      </c>
      <c r="T19" s="7">
        <v>3</v>
      </c>
      <c r="U19" s="8">
        <f t="shared" ref="U19:U82" ca="1" si="24">IF(X18="Fim do Benefício",0,X18)</f>
        <v>2785780.4157348839</v>
      </c>
      <c r="V19" s="10">
        <f t="shared" ref="V19:V82" ca="1" si="25">IF(X18="Fim do Benefício",0,IF(T18=12,(V18*$H$2)+V18,V18))</f>
        <v>16842.59</v>
      </c>
      <c r="W19" s="8">
        <f t="shared" ref="W19:W82" ca="1" si="26">IF(X18="Fim do Benefício",0,(U19*$H$1))</f>
        <v>13559.927037531927</v>
      </c>
      <c r="X19" s="8">
        <f t="shared" ref="X19:X82" ca="1" si="27">IF((U19+W19-V19)&lt;0,"Fim do Benefício",(U19+W19-V19))</f>
        <v>2782497.752772416</v>
      </c>
      <c r="Y19">
        <f t="shared" ca="1" si="15"/>
        <v>3</v>
      </c>
      <c r="AA19" s="202">
        <f t="shared" ca="1" si="4"/>
        <v>14316.201499999999</v>
      </c>
      <c r="AB19" s="202"/>
      <c r="AC19" s="38">
        <f t="shared" ca="1" si="16"/>
        <v>3</v>
      </c>
      <c r="AD19" s="1" t="s">
        <v>19</v>
      </c>
      <c r="AF19" s="43">
        <f t="shared" ca="1" si="17"/>
        <v>56765</v>
      </c>
      <c r="AG19" s="46">
        <f t="shared" ref="AG19:AG76" si="28">AG18-1</f>
        <v>58</v>
      </c>
      <c r="AH19" s="81">
        <f t="shared" ca="1" si="5"/>
        <v>46988.515869944844</v>
      </c>
      <c r="AI19" s="81">
        <f t="shared" ref="AI19:AI76" ca="1" si="29">AI18+(AI18*$H$2)-AH19</f>
        <v>2665143.962607956</v>
      </c>
      <c r="AK19" s="43">
        <f t="shared" ca="1" si="18"/>
        <v>56765</v>
      </c>
      <c r="AL19" s="46">
        <f t="shared" ref="AL19:AL82" si="30">AL18-1</f>
        <v>118</v>
      </c>
      <c r="AM19" s="81">
        <f t="shared" ca="1" si="19"/>
        <v>23495.260586229499</v>
      </c>
      <c r="AN19" s="81">
        <f t="shared" ref="AN19:AN82" ca="1" si="31">AN18+(AN18*$H$2)-AM19</f>
        <v>2735515.862437191</v>
      </c>
      <c r="AQ19" s="43">
        <f t="shared" ca="1" si="20"/>
        <v>56765</v>
      </c>
      <c r="AR19" s="46">
        <f t="shared" ref="AR19:AR82" si="32">AR18-1</f>
        <v>178</v>
      </c>
      <c r="AS19" s="81">
        <f t="shared" ca="1" si="6"/>
        <v>15740.399268334146</v>
      </c>
      <c r="AT19" s="10">
        <f t="shared" ca="1" si="21"/>
        <v>2786050.6704951436</v>
      </c>
      <c r="AU19" s="77"/>
      <c r="AV19" s="43">
        <f t="shared" ca="1" si="22"/>
        <v>56765</v>
      </c>
      <c r="AW19" s="46">
        <f t="shared" ref="AW19:AW82" si="33">AW18-1</f>
        <v>298</v>
      </c>
      <c r="AX19" s="81">
        <f t="shared" ca="1" si="7"/>
        <v>9444.2395610004896</v>
      </c>
      <c r="AY19" s="10">
        <f t="shared" ca="1" si="23"/>
        <v>2804939.1496171453</v>
      </c>
      <c r="BA19" s="15">
        <v>0.08</v>
      </c>
    </row>
    <row r="20" spans="1:53" x14ac:dyDescent="0.25">
      <c r="A20" s="10">
        <f t="shared" ca="1" si="8"/>
        <v>25000</v>
      </c>
      <c r="B20" s="10">
        <f t="shared" ca="1" si="9"/>
        <v>16842.59</v>
      </c>
      <c r="C20" s="10">
        <f t="shared" ca="1" si="10"/>
        <v>8157.41</v>
      </c>
      <c r="D20" s="43">
        <f t="shared" ca="1" si="11"/>
        <v>45869</v>
      </c>
      <c r="E20" s="47">
        <f t="shared" ca="1" si="12"/>
        <v>2025</v>
      </c>
      <c r="F20" s="67">
        <f t="shared" ca="1" si="13"/>
        <v>7</v>
      </c>
      <c r="G20" s="11">
        <f ca="1">IF(F20="",SUM($G$17:G19),IF(F20=12,(B20*$C$2*2),($C$2*B20)))</f>
        <v>1431.6201500000002</v>
      </c>
      <c r="H20" s="61">
        <f ca="1">IF(F20="",SUM($H$17:H19),IF($O$11=1,G20,IF($O$11=2,((G20/$C$2)*8.5%),IF($O$11=3,0,0))))</f>
        <v>1431.6201500000002</v>
      </c>
      <c r="I20" s="61">
        <f ca="1">IF(F20&lt;&gt;"",IF($H$4&lt;&gt;"Sim",(G20+H20)*$G$9,((G20+H20)*$G$8)),SUM($I$17:I19))</f>
        <v>200.42682100000005</v>
      </c>
      <c r="J20" s="61">
        <f t="shared" si="0"/>
        <v>0</v>
      </c>
      <c r="K20" s="61">
        <f t="shared" si="1"/>
        <v>0</v>
      </c>
      <c r="L20" s="61">
        <f t="shared" si="2"/>
        <v>0</v>
      </c>
      <c r="M20" s="61">
        <f t="shared" si="3"/>
        <v>0</v>
      </c>
      <c r="N20" s="61">
        <f ca="1">IF(F20&lt;&gt;"",SUM(J20:M20),SUM($N$17:N19))</f>
        <v>0</v>
      </c>
      <c r="O20" s="8">
        <f ca="1">IF(F20="",SUM($O$17:O19),P19*$H$1)</f>
        <v>39.073715366678535</v>
      </c>
      <c r="P20" s="8">
        <f t="shared" ca="1" si="14"/>
        <v>10729.274859300929</v>
      </c>
      <c r="Q20" s="1"/>
      <c r="R20" s="47"/>
      <c r="S20" s="36">
        <v>4</v>
      </c>
      <c r="T20" s="7">
        <v>4</v>
      </c>
      <c r="U20" s="8">
        <f t="shared" ca="1" si="24"/>
        <v>2782497.752772416</v>
      </c>
      <c r="V20" s="10">
        <f t="shared" ca="1" si="25"/>
        <v>16842.59</v>
      </c>
      <c r="W20" s="8">
        <f t="shared" ca="1" si="26"/>
        <v>13543.948509573136</v>
      </c>
      <c r="X20" s="8">
        <f t="shared" ca="1" si="27"/>
        <v>2779199.1112819891</v>
      </c>
      <c r="Y20">
        <f t="shared" ca="1" si="15"/>
        <v>4</v>
      </c>
      <c r="AA20" s="202">
        <f t="shared" ca="1" si="4"/>
        <v>14316.201499999999</v>
      </c>
      <c r="AB20" s="202"/>
      <c r="AC20" s="38">
        <f t="shared" ca="1" si="16"/>
        <v>4</v>
      </c>
      <c r="AD20" s="1" t="s">
        <v>16</v>
      </c>
      <c r="AF20" s="43">
        <f t="shared" ca="1" si="17"/>
        <v>56795</v>
      </c>
      <c r="AG20" s="46">
        <f t="shared" si="28"/>
        <v>57</v>
      </c>
      <c r="AH20" s="81">
        <f t="shared" ca="1" si="5"/>
        <v>46984.503256313496</v>
      </c>
      <c r="AI20" s="81">
        <f t="shared" ca="1" si="29"/>
        <v>2618159.4593516425</v>
      </c>
      <c r="AK20" s="43">
        <f t="shared" ca="1" si="18"/>
        <v>56795</v>
      </c>
      <c r="AL20" s="46">
        <f t="shared" si="30"/>
        <v>117</v>
      </c>
      <c r="AM20" s="81">
        <f t="shared" ca="1" si="19"/>
        <v>23494.283112990615</v>
      </c>
      <c r="AN20" s="81">
        <f t="shared" ca="1" si="31"/>
        <v>2712021.5793242003</v>
      </c>
      <c r="AQ20" s="43">
        <f t="shared" ca="1" si="20"/>
        <v>56795</v>
      </c>
      <c r="AR20" s="46">
        <f t="shared" si="32"/>
        <v>177</v>
      </c>
      <c r="AS20" s="81">
        <f t="shared" ca="1" si="6"/>
        <v>15817.016457691449</v>
      </c>
      <c r="AT20" s="10">
        <f t="shared" ca="1" si="21"/>
        <v>2783794.8965536952</v>
      </c>
      <c r="AU20" s="77"/>
      <c r="AV20" s="43">
        <f t="shared" ca="1" si="22"/>
        <v>56795</v>
      </c>
      <c r="AW20" s="46">
        <f t="shared" si="33"/>
        <v>297</v>
      </c>
      <c r="AX20" s="81">
        <f t="shared" ca="1" si="7"/>
        <v>9490.2098746148731</v>
      </c>
      <c r="AY20" s="10">
        <f t="shared" ca="1" si="23"/>
        <v>2809102.1228860021</v>
      </c>
      <c r="BA20" s="2">
        <v>8.5000000000000006E-2</v>
      </c>
    </row>
    <row r="21" spans="1:53" x14ac:dyDescent="0.25">
      <c r="A21" s="10">
        <f t="shared" ca="1" si="8"/>
        <v>25000</v>
      </c>
      <c r="B21" s="10">
        <f t="shared" ca="1" si="9"/>
        <v>16842.59</v>
      </c>
      <c r="C21" s="10">
        <f t="shared" ca="1" si="10"/>
        <v>8157.41</v>
      </c>
      <c r="D21" s="43">
        <f t="shared" ca="1" si="11"/>
        <v>45900</v>
      </c>
      <c r="E21" s="47">
        <f t="shared" ca="1" si="12"/>
        <v>2025</v>
      </c>
      <c r="F21" s="67">
        <f t="shared" ca="1" si="13"/>
        <v>8</v>
      </c>
      <c r="G21" s="11">
        <f ca="1">IF(F21="",SUM($G$17:G20),IF(F21=12,(B21*$C$2*2),($C$2*B21)))</f>
        <v>1431.6201500000002</v>
      </c>
      <c r="H21" s="61">
        <f ca="1">IF(F21="",SUM($H$17:H20),IF($O$11=1,G21,IF($O$11=2,((G21/$C$2)*8.5%),IF($O$11=3,0,0))))</f>
        <v>1431.6201500000002</v>
      </c>
      <c r="I21" s="61">
        <f ca="1">IF(F21&lt;&gt;"",IF($H$4&lt;&gt;"Sim",(G21+H21)*$G$9,((G21+H21)*$G$8)),SUM($I$17:I20))</f>
        <v>200.42682100000005</v>
      </c>
      <c r="J21" s="61">
        <f t="shared" si="0"/>
        <v>0</v>
      </c>
      <c r="K21" s="61">
        <f t="shared" si="1"/>
        <v>0</v>
      </c>
      <c r="L21" s="61">
        <f t="shared" si="2"/>
        <v>0</v>
      </c>
      <c r="M21" s="61">
        <f t="shared" si="3"/>
        <v>0</v>
      </c>
      <c r="N21" s="61">
        <f ca="1">IF(F21&lt;&gt;"",SUM(J21:M21),SUM($N$17:N20))</f>
        <v>0</v>
      </c>
      <c r="O21" s="8">
        <f ca="1">IF(F21="",SUM($O$17:O20),P20*$H$1)</f>
        <v>52.225287907111195</v>
      </c>
      <c r="P21" s="8">
        <f t="shared" ca="1" si="14"/>
        <v>13444.313626208041</v>
      </c>
      <c r="Q21" s="1"/>
      <c r="R21" s="47"/>
      <c r="S21" s="36">
        <v>5</v>
      </c>
      <c r="T21" s="7">
        <v>5</v>
      </c>
      <c r="U21" s="8">
        <f t="shared" ca="1" si="24"/>
        <v>2779199.1112819891</v>
      </c>
      <c r="V21" s="10">
        <f t="shared" ca="1" si="25"/>
        <v>16842.59</v>
      </c>
      <c r="W21" s="8">
        <f t="shared" ca="1" si="26"/>
        <v>13527.892205321545</v>
      </c>
      <c r="X21" s="8">
        <f t="shared" ca="1" si="27"/>
        <v>2775884.413487311</v>
      </c>
      <c r="Y21">
        <f t="shared" ca="1" si="15"/>
        <v>5</v>
      </c>
      <c r="AA21" s="202">
        <f t="shared" ca="1" si="4"/>
        <v>14316.201499999999</v>
      </c>
      <c r="AB21" s="202"/>
      <c r="AC21" s="38">
        <f t="shared" ca="1" si="16"/>
        <v>5</v>
      </c>
      <c r="AF21" s="43">
        <f t="shared" ca="1" si="17"/>
        <v>56826</v>
      </c>
      <c r="AG21" s="46">
        <f t="shared" si="28"/>
        <v>56</v>
      </c>
      <c r="AH21" s="81">
        <f t="shared" ca="1" si="5"/>
        <v>46980.419337645857</v>
      </c>
      <c r="AI21" s="81">
        <f t="shared" ca="1" si="29"/>
        <v>2571179.0400139969</v>
      </c>
      <c r="AK21" s="43">
        <f t="shared" ca="1" si="18"/>
        <v>56826</v>
      </c>
      <c r="AL21" s="46">
        <f t="shared" si="30"/>
        <v>116</v>
      </c>
      <c r="AM21" s="81">
        <f t="shared" ca="1" si="19"/>
        <v>23493.297254274676</v>
      </c>
      <c r="AN21" s="81">
        <f t="shared" ca="1" si="31"/>
        <v>2688528.2820699257</v>
      </c>
      <c r="AQ21" s="43">
        <f t="shared" ca="1" si="20"/>
        <v>56826</v>
      </c>
      <c r="AR21" s="46">
        <f t="shared" si="32"/>
        <v>176</v>
      </c>
      <c r="AS21" s="81">
        <f t="shared" ca="1" si="6"/>
        <v>15894.006585092126</v>
      </c>
      <c r="AT21" s="10">
        <f t="shared" ca="1" si="21"/>
        <v>2781451.1523911217</v>
      </c>
      <c r="AU21" s="77"/>
      <c r="AV21" s="43">
        <f t="shared" ca="1" si="22"/>
        <v>56826</v>
      </c>
      <c r="AW21" s="46">
        <f t="shared" si="33"/>
        <v>296</v>
      </c>
      <c r="AX21" s="81">
        <f t="shared" ca="1" si="7"/>
        <v>9536.4039510552775</v>
      </c>
      <c r="AY21" s="10">
        <f t="shared" ca="1" si="23"/>
        <v>2813239.1655613068</v>
      </c>
      <c r="BA21" s="15">
        <v>0.09</v>
      </c>
    </row>
    <row r="22" spans="1:53" x14ac:dyDescent="0.25">
      <c r="A22" s="10">
        <f t="shared" ca="1" si="8"/>
        <v>25000</v>
      </c>
      <c r="B22" s="10">
        <f t="shared" ca="1" si="9"/>
        <v>16842.59</v>
      </c>
      <c r="C22" s="10">
        <f t="shared" ca="1" si="10"/>
        <v>8157.41</v>
      </c>
      <c r="D22" s="43">
        <f t="shared" ca="1" si="11"/>
        <v>45930</v>
      </c>
      <c r="E22" s="47">
        <f t="shared" ca="1" si="12"/>
        <v>2025</v>
      </c>
      <c r="F22" s="67">
        <f t="shared" ca="1" si="13"/>
        <v>9</v>
      </c>
      <c r="G22" s="11">
        <f ca="1">IF(F22="",SUM($G$17:G21),IF(F22=12,(B22*$C$2*2),($C$2*B22)))</f>
        <v>1431.6201500000002</v>
      </c>
      <c r="H22" s="61">
        <f ca="1">IF(F22="",SUM($H$17:H21),IF($O$11=1,G22,IF($O$11=2,((G22/$C$2)*8.5%),IF($O$11=3,0,0))))</f>
        <v>1431.6201500000002</v>
      </c>
      <c r="I22" s="61">
        <f ca="1">IF(F22&lt;&gt;"",IF($H$4&lt;&gt;"Sim",(G22+H22)*$G$9,((G22+H22)*$G$8)),SUM($I$17:I21))</f>
        <v>200.42682100000005</v>
      </c>
      <c r="J22" s="61">
        <f t="shared" ca="1" si="0"/>
        <v>0</v>
      </c>
      <c r="K22" s="61">
        <f t="shared" si="1"/>
        <v>0</v>
      </c>
      <c r="L22" s="61">
        <f t="shared" si="2"/>
        <v>0</v>
      </c>
      <c r="M22" s="61">
        <f t="shared" si="3"/>
        <v>0</v>
      </c>
      <c r="N22" s="61">
        <f ca="1">IF(F22&lt;&gt;"",SUM(J22:M22),SUM($N$17:N21))</f>
        <v>0</v>
      </c>
      <c r="O22" s="8">
        <f ca="1">IF(F22="",SUM($O$17:O21),P21*$H$1)</f>
        <v>65.4408763918982</v>
      </c>
      <c r="P22" s="8">
        <f t="shared" ca="1" si="14"/>
        <v>16172.567981599939</v>
      </c>
      <c r="Q22" s="1"/>
      <c r="R22" s="47"/>
      <c r="S22" s="36">
        <v>6</v>
      </c>
      <c r="T22" s="7">
        <v>6</v>
      </c>
      <c r="U22" s="8">
        <f t="shared" ca="1" si="24"/>
        <v>2775884.413487311</v>
      </c>
      <c r="V22" s="10">
        <f t="shared" ca="1" si="25"/>
        <v>16842.59</v>
      </c>
      <c r="W22" s="8">
        <f t="shared" ca="1" si="26"/>
        <v>13511.757746197118</v>
      </c>
      <c r="X22" s="8">
        <f t="shared" ca="1" si="27"/>
        <v>2772553.5812335084</v>
      </c>
      <c r="Y22">
        <f t="shared" ca="1" si="15"/>
        <v>6</v>
      </c>
      <c r="AA22" s="202">
        <f t="shared" ca="1" si="4"/>
        <v>14316.201499999999</v>
      </c>
      <c r="AB22" s="202"/>
      <c r="AC22" s="38">
        <f t="shared" ca="1" si="16"/>
        <v>6</v>
      </c>
      <c r="AF22" s="43">
        <f t="shared" ca="1" si="17"/>
        <v>56857</v>
      </c>
      <c r="AG22" s="46">
        <f t="shared" si="28"/>
        <v>55</v>
      </c>
      <c r="AH22" s="81">
        <f t="shared" ca="1" si="5"/>
        <v>46976.261527342096</v>
      </c>
      <c r="AI22" s="81">
        <f t="shared" ca="1" si="29"/>
        <v>2524202.7784866546</v>
      </c>
      <c r="AK22" s="43">
        <f t="shared" ca="1" si="18"/>
        <v>56857</v>
      </c>
      <c r="AL22" s="46">
        <f t="shared" si="30"/>
        <v>115</v>
      </c>
      <c r="AM22" s="81">
        <f t="shared" ca="1" si="19"/>
        <v>23492.302864602225</v>
      </c>
      <c r="AN22" s="81">
        <f t="shared" ca="1" si="31"/>
        <v>2665035.9792053234</v>
      </c>
      <c r="AQ22" s="43">
        <f t="shared" ca="1" si="20"/>
        <v>56857</v>
      </c>
      <c r="AR22" s="46">
        <f t="shared" si="32"/>
        <v>175</v>
      </c>
      <c r="AS22" s="81">
        <f t="shared" ca="1" si="6"/>
        <v>15971.371465830955</v>
      </c>
      <c r="AT22" s="10">
        <f t="shared" ca="1" si="21"/>
        <v>2779018.635054586</v>
      </c>
      <c r="AU22" s="77"/>
      <c r="AV22" s="43">
        <f t="shared" ca="1" si="22"/>
        <v>56857</v>
      </c>
      <c r="AW22" s="46">
        <f t="shared" si="33"/>
        <v>295</v>
      </c>
      <c r="AX22" s="81">
        <f t="shared" ca="1" si="7"/>
        <v>9582.8228794985771</v>
      </c>
      <c r="AY22" s="10">
        <f t="shared" ca="1" si="23"/>
        <v>2817349.9265725818</v>
      </c>
      <c r="BA22" s="2">
        <v>9.5000000000000001E-2</v>
      </c>
    </row>
    <row r="23" spans="1:53" x14ac:dyDescent="0.25">
      <c r="A23" s="10">
        <f t="shared" ca="1" si="8"/>
        <v>25000</v>
      </c>
      <c r="B23" s="10">
        <f t="shared" ca="1" si="9"/>
        <v>16842.59</v>
      </c>
      <c r="C23" s="10">
        <f t="shared" ca="1" si="10"/>
        <v>8157.41</v>
      </c>
      <c r="D23" s="43">
        <f t="shared" ca="1" si="11"/>
        <v>45961</v>
      </c>
      <c r="E23" s="47">
        <f t="shared" ca="1" si="12"/>
        <v>2025</v>
      </c>
      <c r="F23" s="67">
        <f t="shared" ca="1" si="13"/>
        <v>10</v>
      </c>
      <c r="G23" s="11">
        <f ca="1">IF(F23="",SUM($G$17:G22),IF(F23=12,(B23*$C$2*2),($C$2*B23)))</f>
        <v>1431.6201500000002</v>
      </c>
      <c r="H23" s="61">
        <f ca="1">IF(F23="",SUM($H$17:H22),IF($O$11=1,G23,IF($O$11=2,((G23/$C$2)*8.5%),IF($O$11=3,0,0))))</f>
        <v>1431.6201500000002</v>
      </c>
      <c r="I23" s="61">
        <f ca="1">IF(F23&lt;&gt;"",IF($H$4&lt;&gt;"Sim",(G23+H23)*$G$9,((G23+H23)*$G$8)),SUM($I$17:I22))</f>
        <v>200.42682100000005</v>
      </c>
      <c r="J23" s="61">
        <f t="shared" ca="1" si="0"/>
        <v>0</v>
      </c>
      <c r="K23" s="61">
        <f t="shared" si="1"/>
        <v>0</v>
      </c>
      <c r="L23" s="61">
        <f t="shared" si="2"/>
        <v>0</v>
      </c>
      <c r="M23" s="61">
        <f t="shared" si="3"/>
        <v>0</v>
      </c>
      <c r="N23" s="61">
        <f ca="1">IF(F23&lt;&gt;"",SUM(J23:M23),SUM($N$17:N22))</f>
        <v>0</v>
      </c>
      <c r="O23" s="8">
        <f ca="1">IF(F23="",SUM($O$17:O22),P22*$H$1)</f>
        <v>78.720792421885662</v>
      </c>
      <c r="P23" s="8">
        <f t="shared" ca="1" si="14"/>
        <v>18914.102253021822</v>
      </c>
      <c r="Q23" s="1"/>
      <c r="R23" s="47"/>
      <c r="S23" s="36">
        <v>7</v>
      </c>
      <c r="T23" s="7">
        <v>7</v>
      </c>
      <c r="U23" s="8">
        <f t="shared" ca="1" si="24"/>
        <v>2772553.5812335084</v>
      </c>
      <c r="V23" s="10">
        <f t="shared" ca="1" si="25"/>
        <v>16842.59</v>
      </c>
      <c r="W23" s="8">
        <f t="shared" ca="1" si="26"/>
        <v>13495.544751777057</v>
      </c>
      <c r="X23" s="8">
        <f t="shared" ca="1" si="27"/>
        <v>2769206.5359852854</v>
      </c>
      <c r="Y23">
        <f t="shared" ca="1" si="15"/>
        <v>7</v>
      </c>
      <c r="AA23" s="202">
        <f t="shared" ca="1" si="4"/>
        <v>14316.201499999999</v>
      </c>
      <c r="AB23" s="202"/>
      <c r="AC23" s="38">
        <f t="shared" ca="1" si="16"/>
        <v>7</v>
      </c>
      <c r="AF23" s="43">
        <f t="shared" ca="1" si="17"/>
        <v>56887</v>
      </c>
      <c r="AG23" s="46">
        <f t="shared" si="28"/>
        <v>54</v>
      </c>
      <c r="AH23" s="81">
        <f t="shared" ca="1" si="5"/>
        <v>46972.027095335521</v>
      </c>
      <c r="AI23" s="81">
        <f t="shared" ca="1" si="29"/>
        <v>2477230.7513913191</v>
      </c>
      <c r="AK23" s="43">
        <f t="shared" ca="1" si="18"/>
        <v>56887</v>
      </c>
      <c r="AL23" s="46">
        <f t="shared" si="30"/>
        <v>114</v>
      </c>
      <c r="AM23" s="81">
        <f t="shared" ca="1" si="19"/>
        <v>23491.299794671613</v>
      </c>
      <c r="AN23" s="81">
        <f t="shared" ca="1" si="31"/>
        <v>2641544.6794106518</v>
      </c>
      <c r="AQ23" s="43">
        <f t="shared" ca="1" si="20"/>
        <v>56887</v>
      </c>
      <c r="AR23" s="46">
        <f t="shared" si="32"/>
        <v>174</v>
      </c>
      <c r="AS23" s="81">
        <f t="shared" ca="1" si="6"/>
        <v>16049.112924038764</v>
      </c>
      <c r="AT23" s="10">
        <f t="shared" ca="1" si="21"/>
        <v>2776496.5358587061</v>
      </c>
      <c r="AU23" s="77"/>
      <c r="AV23" s="43">
        <f t="shared" ca="1" si="22"/>
        <v>56887</v>
      </c>
      <c r="AW23" s="46">
        <f t="shared" si="33"/>
        <v>294</v>
      </c>
      <c r="AX23" s="81">
        <f t="shared" ca="1" si="7"/>
        <v>9629.4677544232636</v>
      </c>
      <c r="AY23" s="10">
        <f t="shared" ca="1" si="23"/>
        <v>2821434.0520460163</v>
      </c>
      <c r="BA23" s="15">
        <v>0.1</v>
      </c>
    </row>
    <row r="24" spans="1:53" x14ac:dyDescent="0.25">
      <c r="A24" s="10">
        <f t="shared" ca="1" si="8"/>
        <v>25000</v>
      </c>
      <c r="B24" s="10">
        <f t="shared" ca="1" si="9"/>
        <v>16842.59</v>
      </c>
      <c r="C24" s="10">
        <f t="shared" ca="1" si="10"/>
        <v>8157.41</v>
      </c>
      <c r="D24" s="43">
        <f t="shared" ca="1" si="11"/>
        <v>45991</v>
      </c>
      <c r="E24" s="47">
        <f t="shared" ca="1" si="12"/>
        <v>2025</v>
      </c>
      <c r="F24" s="67">
        <f t="shared" ca="1" si="13"/>
        <v>11</v>
      </c>
      <c r="G24" s="11">
        <f ca="1">IF(F24="",SUM($G$17:G23),IF(F24=12,(B24*$C$2*2),($C$2*B24)))</f>
        <v>1431.6201500000002</v>
      </c>
      <c r="H24" s="61">
        <f ca="1">IF(F24="",SUM($H$17:H23),IF($O$11=1,G24,IF($O$11=2,((G24/$C$2)*8.5%),IF($O$11=3,0,0))))</f>
        <v>1431.6201500000002</v>
      </c>
      <c r="I24" s="61">
        <f ca="1">IF(F24&lt;&gt;"",IF($H$4&lt;&gt;"Sim",(G24+H24)*$G$9,((G24+H24)*$G$8)),SUM($I$17:I23))</f>
        <v>200.42682100000005</v>
      </c>
      <c r="J24" s="61">
        <f t="shared" ca="1" si="0"/>
        <v>0</v>
      </c>
      <c r="K24" s="61">
        <f t="shared" si="1"/>
        <v>0</v>
      </c>
      <c r="L24" s="61">
        <f t="shared" si="2"/>
        <v>0</v>
      </c>
      <c r="M24" s="61">
        <f t="shared" si="3"/>
        <v>0</v>
      </c>
      <c r="N24" s="61">
        <f ca="1">IF(F24&lt;&gt;"",SUM(J24:M24),SUM($N$17:N23))</f>
        <v>0</v>
      </c>
      <c r="O24" s="8">
        <f ca="1">IF(F24="",SUM($O$17:O23),P23*$H$1)</f>
        <v>92.065349114652591</v>
      </c>
      <c r="P24" s="8">
        <f t="shared" ca="1" si="14"/>
        <v>21668.98108113647</v>
      </c>
      <c r="Q24" s="1"/>
      <c r="R24" s="47"/>
      <c r="S24" s="36">
        <v>8</v>
      </c>
      <c r="T24" s="7">
        <v>8</v>
      </c>
      <c r="U24" s="8">
        <f t="shared" ca="1" si="24"/>
        <v>2769206.5359852854</v>
      </c>
      <c r="V24" s="10">
        <f t="shared" ca="1" si="25"/>
        <v>16842.59</v>
      </c>
      <c r="W24" s="8">
        <f t="shared" ca="1" si="26"/>
        <v>13479.252839786841</v>
      </c>
      <c r="X24" s="8">
        <f t="shared" ca="1" si="27"/>
        <v>2765843.1988250725</v>
      </c>
      <c r="Y24">
        <f t="shared" ca="1" si="15"/>
        <v>8</v>
      </c>
      <c r="AA24" s="202">
        <f t="shared" ca="1" si="4"/>
        <v>14316.201499999999</v>
      </c>
      <c r="AB24" s="202"/>
      <c r="AC24" s="38">
        <f t="shared" ca="1" si="16"/>
        <v>8</v>
      </c>
      <c r="AF24" s="43">
        <f t="shared" ca="1" si="17"/>
        <v>56918</v>
      </c>
      <c r="AG24" s="46">
        <f t="shared" si="28"/>
        <v>53</v>
      </c>
      <c r="AH24" s="81">
        <f t="shared" ca="1" si="5"/>
        <v>46967.7131572781</v>
      </c>
      <c r="AI24" s="81">
        <f t="shared" ca="1" si="29"/>
        <v>2430263.0382340411</v>
      </c>
      <c r="AK24" s="43">
        <f t="shared" ca="1" si="18"/>
        <v>56918</v>
      </c>
      <c r="AL24" s="46">
        <f t="shared" si="30"/>
        <v>113</v>
      </c>
      <c r="AM24" s="81">
        <f t="shared" ca="1" si="19"/>
        <v>23490.287891223859</v>
      </c>
      <c r="AN24" s="81">
        <f t="shared" ca="1" si="31"/>
        <v>2618054.3915194278</v>
      </c>
      <c r="AQ24" s="43">
        <f t="shared" ca="1" si="20"/>
        <v>56918</v>
      </c>
      <c r="AR24" s="46">
        <f t="shared" si="32"/>
        <v>173</v>
      </c>
      <c r="AS24" s="81">
        <f t="shared" ca="1" si="6"/>
        <v>16127.232792725423</v>
      </c>
      <c r="AT24" s="10">
        <f t="shared" ca="1" si="21"/>
        <v>2773884.0403487729</v>
      </c>
      <c r="AU24" s="77"/>
      <c r="AV24" s="43">
        <f t="shared" ca="1" si="22"/>
        <v>56918</v>
      </c>
      <c r="AW24" s="46">
        <f t="shared" si="33"/>
        <v>293</v>
      </c>
      <c r="AX24" s="81">
        <f t="shared" ca="1" si="7"/>
        <v>9676.3396756352595</v>
      </c>
      <c r="AY24" s="10">
        <f t="shared" ca="1" si="23"/>
        <v>2825491.1852854961</v>
      </c>
      <c r="BA24" s="2">
        <v>0.105</v>
      </c>
    </row>
    <row r="25" spans="1:53" x14ac:dyDescent="0.25">
      <c r="A25" s="10">
        <f t="shared" ca="1" si="8"/>
        <v>25000</v>
      </c>
      <c r="B25" s="10">
        <f t="shared" ca="1" si="9"/>
        <v>16842.59</v>
      </c>
      <c r="C25" s="10">
        <f t="shared" ca="1" si="10"/>
        <v>8157.41</v>
      </c>
      <c r="D25" s="43">
        <f t="shared" ca="1" si="11"/>
        <v>46022</v>
      </c>
      <c r="E25" s="47">
        <f t="shared" ca="1" si="12"/>
        <v>2025</v>
      </c>
      <c r="F25" s="67">
        <f t="shared" ca="1" si="13"/>
        <v>12</v>
      </c>
      <c r="G25" s="11">
        <f ca="1">IF(F25="",SUM($G$17:G24),IF(F25=12,(B25*$C$2*2),($C$2*B25)))</f>
        <v>2863.2403000000004</v>
      </c>
      <c r="H25" s="61">
        <f ca="1">IF(F25="",SUM($H$17:H24),IF($O$11=1,G25,IF($O$11=2,((G25/$C$2)*8.5%),IF($O$11=3,0,0))))</f>
        <v>2863.2403000000004</v>
      </c>
      <c r="I25" s="61">
        <f ca="1">IF(F25&lt;&gt;"",IF($H$4&lt;&gt;"Sim",(G25+H25)*$G$9,((G25+H25)*$G$8)),SUM($I$17:I24))</f>
        <v>400.85364200000009</v>
      </c>
      <c r="J25" s="61">
        <f t="shared" ca="1" si="0"/>
        <v>0</v>
      </c>
      <c r="K25" s="61">
        <f t="shared" si="1"/>
        <v>0</v>
      </c>
      <c r="L25" s="61">
        <f t="shared" si="2"/>
        <v>0</v>
      </c>
      <c r="M25" s="61">
        <f t="shared" si="3"/>
        <v>0</v>
      </c>
      <c r="N25" s="61">
        <f ca="1">IF(F25&lt;&gt;"",SUM(J25:M25),SUM($N$17:N24))</f>
        <v>0</v>
      </c>
      <c r="O25" s="8">
        <f ca="1">IF(F25="",SUM($O$17:O24),P24*$H$1)</f>
        <v>105.47486111189365</v>
      </c>
      <c r="P25" s="8">
        <f t="shared" ca="1" si="14"/>
        <v>27100.082900248362</v>
      </c>
      <c r="Q25" s="1"/>
      <c r="R25" s="47"/>
      <c r="S25" s="36">
        <v>9</v>
      </c>
      <c r="T25" s="7">
        <v>9</v>
      </c>
      <c r="U25" s="8">
        <f t="shared" ca="1" si="24"/>
        <v>2765843.1988250725</v>
      </c>
      <c r="V25" s="10">
        <f t="shared" ca="1" si="25"/>
        <v>16842.59</v>
      </c>
      <c r="W25" s="8">
        <f t="shared" ca="1" si="26"/>
        <v>13462.881626091206</v>
      </c>
      <c r="X25" s="8">
        <f t="shared" ca="1" si="27"/>
        <v>2762463.4904511641</v>
      </c>
      <c r="Y25">
        <f t="shared" ca="1" si="15"/>
        <v>9</v>
      </c>
      <c r="AA25" s="202">
        <f t="shared" ca="1" si="4"/>
        <v>14316.201499999999</v>
      </c>
      <c r="AB25" s="202"/>
      <c r="AC25" s="38">
        <f t="shared" ca="1" si="16"/>
        <v>9</v>
      </c>
      <c r="AF25" s="43">
        <f t="shared" ca="1" si="17"/>
        <v>56948</v>
      </c>
      <c r="AG25" s="46">
        <f t="shared" si="28"/>
        <v>52</v>
      </c>
      <c r="AH25" s="81">
        <f t="shared" ca="1" si="5"/>
        <v>46963.31666268711</v>
      </c>
      <c r="AI25" s="81">
        <f t="shared" ca="1" si="29"/>
        <v>2383299.7215713542</v>
      </c>
      <c r="AK25" s="43">
        <f t="shared" ca="1" si="18"/>
        <v>56948</v>
      </c>
      <c r="AL25" s="46">
        <f t="shared" si="30"/>
        <v>112</v>
      </c>
      <c r="AM25" s="81">
        <f t="shared" ca="1" si="19"/>
        <v>23489.26699690149</v>
      </c>
      <c r="AN25" s="81">
        <f t="shared" ca="1" si="31"/>
        <v>2594565.1245225263</v>
      </c>
      <c r="AQ25" s="43">
        <f t="shared" ca="1" si="20"/>
        <v>56948</v>
      </c>
      <c r="AR25" s="46">
        <f t="shared" si="32"/>
        <v>172</v>
      </c>
      <c r="AS25" s="81">
        <f t="shared" ca="1" si="6"/>
        <v>16205.732913823073</v>
      </c>
      <c r="AT25" s="10">
        <f t="shared" ca="1" si="21"/>
        <v>2771180.3282637456</v>
      </c>
      <c r="AU25" s="77"/>
      <c r="AV25" s="43">
        <f t="shared" ca="1" si="22"/>
        <v>56948</v>
      </c>
      <c r="AW25" s="46">
        <f t="shared" si="33"/>
        <v>292</v>
      </c>
      <c r="AX25" s="81">
        <f t="shared" ca="1" si="7"/>
        <v>9723.4397482938512</v>
      </c>
      <c r="AY25" s="10">
        <f t="shared" ca="1" si="23"/>
        <v>2829520.9667535108</v>
      </c>
      <c r="BA25" s="15">
        <v>0.11</v>
      </c>
    </row>
    <row r="26" spans="1:53" x14ac:dyDescent="0.25">
      <c r="A26" s="10">
        <f t="shared" ca="1" si="8"/>
        <v>25000</v>
      </c>
      <c r="B26" s="10">
        <f t="shared" ca="1" si="9"/>
        <v>16842.59</v>
      </c>
      <c r="C26" s="10">
        <f t="shared" ca="1" si="10"/>
        <v>8157.41</v>
      </c>
      <c r="D26" s="43">
        <f t="shared" ca="1" si="11"/>
        <v>46053</v>
      </c>
      <c r="E26" s="47">
        <f t="shared" ca="1" si="12"/>
        <v>2026</v>
      </c>
      <c r="F26" s="67">
        <f t="shared" ca="1" si="13"/>
        <v>1</v>
      </c>
      <c r="G26" s="11">
        <f ca="1">IF(F26="",SUM($G$17:G25),IF(F26=12,(B26*$C$2*2),($C$2*B26)))</f>
        <v>1431.6201500000002</v>
      </c>
      <c r="H26" s="61">
        <f ca="1">IF(F26="",SUM($H$17:H25),IF($O$11=1,G26,IF($O$11=2,((G26/$C$2)*8.5%),IF($O$11=3,0,0))))</f>
        <v>1431.6201500000002</v>
      </c>
      <c r="I26" s="61">
        <f ca="1">IF(F26&lt;&gt;"",IF($H$4&lt;&gt;"Sim",(G26+H26)*$G$9,((G26+H26)*$G$8)),SUM($I$17:I25))</f>
        <v>200.42682100000005</v>
      </c>
      <c r="J26" s="61">
        <f t="shared" ca="1" si="0"/>
        <v>0</v>
      </c>
      <c r="K26" s="61">
        <f t="shared" si="1"/>
        <v>0</v>
      </c>
      <c r="L26" s="61">
        <f t="shared" si="2"/>
        <v>0</v>
      </c>
      <c r="M26" s="61">
        <f t="shared" si="3"/>
        <v>0</v>
      </c>
      <c r="N26" s="61">
        <f ca="1">IF(F26&lt;&gt;"",SUM(J26:M26),SUM($N$17:N25))</f>
        <v>0</v>
      </c>
      <c r="O26" s="8">
        <f ca="1">IF(F26="",SUM($O$17:O25),P25*$H$1)</f>
        <v>131.91102384194738</v>
      </c>
      <c r="P26" s="8">
        <f t="shared" ca="1" si="14"/>
        <v>29894.807403090308</v>
      </c>
      <c r="Q26" s="1"/>
      <c r="R26" s="47"/>
      <c r="S26" s="36">
        <v>10</v>
      </c>
      <c r="T26" s="7">
        <v>10</v>
      </c>
      <c r="U26" s="8">
        <f t="shared" ca="1" si="24"/>
        <v>2762463.4904511641</v>
      </c>
      <c r="V26" s="10">
        <f t="shared" ca="1" si="25"/>
        <v>16842.59</v>
      </c>
      <c r="W26" s="8">
        <f t="shared" ca="1" si="26"/>
        <v>13446.430724685095</v>
      </c>
      <c r="X26" s="8">
        <f t="shared" ca="1" si="27"/>
        <v>2759067.3311758493</v>
      </c>
      <c r="Y26">
        <f t="shared" ca="1" si="15"/>
        <v>10</v>
      </c>
      <c r="AA26" s="202">
        <f t="shared" ca="1" si="4"/>
        <v>14316.201499999999</v>
      </c>
      <c r="AB26" s="202"/>
      <c r="AC26" s="38">
        <f t="shared" ca="1" si="16"/>
        <v>10</v>
      </c>
      <c r="AF26" s="43">
        <f t="shared" ca="1" si="17"/>
        <v>56979</v>
      </c>
      <c r="AG26" s="46">
        <f t="shared" si="28"/>
        <v>51</v>
      </c>
      <c r="AH26" s="81">
        <f t="shared" ca="1" si="5"/>
        <v>46958.834381930807</v>
      </c>
      <c r="AI26" s="81">
        <f t="shared" ca="1" si="29"/>
        <v>2336340.8871894232</v>
      </c>
      <c r="AK26" s="43">
        <f t="shared" ca="1" si="18"/>
        <v>56979</v>
      </c>
      <c r="AL26" s="46">
        <f t="shared" si="30"/>
        <v>111</v>
      </c>
      <c r="AM26" s="81">
        <f t="shared" ca="1" si="19"/>
        <v>23488.236950101036</v>
      </c>
      <c r="AN26" s="81">
        <f t="shared" ca="1" si="31"/>
        <v>2571076.8875724254</v>
      </c>
      <c r="AQ26" s="43">
        <f t="shared" ca="1" si="20"/>
        <v>56979</v>
      </c>
      <c r="AR26" s="46">
        <f t="shared" si="32"/>
        <v>171</v>
      </c>
      <c r="AS26" s="81">
        <f t="shared" ca="1" si="6"/>
        <v>16284.615138229552</v>
      </c>
      <c r="AT26" s="10">
        <f t="shared" ca="1" si="21"/>
        <v>2768384.5734990239</v>
      </c>
      <c r="AU26" s="77"/>
      <c r="AV26" s="43">
        <f t="shared" ca="1" si="22"/>
        <v>56979</v>
      </c>
      <c r="AW26" s="46">
        <f t="shared" si="33"/>
        <v>291</v>
      </c>
      <c r="AX26" s="81">
        <f t="shared" ca="1" si="7"/>
        <v>9770.7690829377389</v>
      </c>
      <c r="AY26" s="10">
        <f t="shared" ca="1" si="23"/>
        <v>2833523.034051944</v>
      </c>
      <c r="BA26" s="2">
        <v>0.115</v>
      </c>
    </row>
    <row r="27" spans="1:53" x14ac:dyDescent="0.25">
      <c r="A27" s="10">
        <f t="shared" ca="1" si="8"/>
        <v>25000</v>
      </c>
      <c r="B27" s="10">
        <f t="shared" ca="1" si="9"/>
        <v>16842.59</v>
      </c>
      <c r="C27" s="10">
        <f t="shared" ca="1" si="10"/>
        <v>8157.41</v>
      </c>
      <c r="D27" s="43">
        <f t="shared" ca="1" si="11"/>
        <v>46081</v>
      </c>
      <c r="E27" s="47">
        <f t="shared" ca="1" si="12"/>
        <v>2026</v>
      </c>
      <c r="F27" s="67">
        <f t="shared" ca="1" si="13"/>
        <v>2</v>
      </c>
      <c r="G27" s="11">
        <f ca="1">IF(F27="",SUM($G$17:G26),IF(F27=12,(B27*$C$2*2),($C$2*B27)))</f>
        <v>1431.6201500000002</v>
      </c>
      <c r="H27" s="61">
        <f ca="1">IF(F27="",SUM($H$17:H26),IF($O$11=1,G27,IF($O$11=2,((G27/$C$2)*8.5%),IF($O$11=3,0,0))))</f>
        <v>1431.6201500000002</v>
      </c>
      <c r="I27" s="61">
        <f ca="1">IF(F27&lt;&gt;"",IF($H$4&lt;&gt;"Sim",(G27+H27)*$G$9,((G27+H27)*$G$8)),SUM($I$17:I26))</f>
        <v>200.42682100000005</v>
      </c>
      <c r="J27" s="61">
        <f t="shared" ca="1" si="0"/>
        <v>0</v>
      </c>
      <c r="K27" s="61">
        <f t="shared" si="1"/>
        <v>0</v>
      </c>
      <c r="L27" s="61">
        <f t="shared" si="2"/>
        <v>0</v>
      </c>
      <c r="M27" s="61">
        <f t="shared" si="3"/>
        <v>0</v>
      </c>
      <c r="N27" s="61">
        <f ca="1">IF(F27&lt;&gt;"",SUM(J27:M27),SUM($N$17:N26))</f>
        <v>0</v>
      </c>
      <c r="O27" s="8">
        <f ca="1">IF(F27="",SUM($O$17:O26),P26*$H$1)</f>
        <v>145.51448667573379</v>
      </c>
      <c r="P27" s="8">
        <f t="shared" ca="1" si="14"/>
        <v>32703.135368766038</v>
      </c>
      <c r="Q27" s="1"/>
      <c r="R27" s="47"/>
      <c r="S27" s="36">
        <v>11</v>
      </c>
      <c r="T27" s="7">
        <v>11</v>
      </c>
      <c r="U27" s="8">
        <f t="shared" ca="1" si="24"/>
        <v>2759067.3311758493</v>
      </c>
      <c r="V27" s="10">
        <f t="shared" ca="1" si="25"/>
        <v>16842.59</v>
      </c>
      <c r="W27" s="8">
        <f t="shared" ca="1" si="26"/>
        <v>13429.899747684542</v>
      </c>
      <c r="X27" s="8">
        <f t="shared" ca="1" si="27"/>
        <v>2755654.6409235341</v>
      </c>
      <c r="Y27">
        <f t="shared" ca="1" si="15"/>
        <v>11</v>
      </c>
      <c r="AA27" s="202">
        <f t="shared" ca="1" si="4"/>
        <v>14316.201499999999</v>
      </c>
      <c r="AB27" s="202"/>
      <c r="AC27" s="38">
        <f t="shared" ca="1" si="16"/>
        <v>11</v>
      </c>
      <c r="AF27" s="43">
        <f t="shared" ca="1" si="17"/>
        <v>57010</v>
      </c>
      <c r="AG27" s="46">
        <f t="shared" si="28"/>
        <v>50</v>
      </c>
      <c r="AH27" s="81">
        <f t="shared" ca="1" si="5"/>
        <v>46954.262891913924</v>
      </c>
      <c r="AI27" s="81">
        <f t="shared" ca="1" si="29"/>
        <v>2289386.6242975094</v>
      </c>
      <c r="AK27" s="43">
        <f t="shared" ca="1" si="18"/>
        <v>57010</v>
      </c>
      <c r="AL27" s="46">
        <f t="shared" si="30"/>
        <v>110</v>
      </c>
      <c r="AM27" s="81">
        <f t="shared" ca="1" si="19"/>
        <v>23487.197584818809</v>
      </c>
      <c r="AN27" s="81">
        <f t="shared" ca="1" si="31"/>
        <v>2547589.6899876068</v>
      </c>
      <c r="AQ27" s="43">
        <f t="shared" ca="1" si="20"/>
        <v>57010</v>
      </c>
      <c r="AR27" s="46">
        <f t="shared" si="32"/>
        <v>170</v>
      </c>
      <c r="AS27" s="81">
        <f t="shared" ca="1" si="6"/>
        <v>16363.881325852035</v>
      </c>
      <c r="AT27" s="10">
        <f t="shared" ca="1" si="21"/>
        <v>2765495.9440689939</v>
      </c>
      <c r="AU27" s="77"/>
      <c r="AV27" s="43">
        <f t="shared" ca="1" si="22"/>
        <v>57010</v>
      </c>
      <c r="AW27" s="46">
        <f t="shared" si="33"/>
        <v>290</v>
      </c>
      <c r="AX27" s="81">
        <f t="shared" ca="1" si="7"/>
        <v>9818.3287955112282</v>
      </c>
      <c r="AY27" s="10">
        <f t="shared" ca="1" si="23"/>
        <v>2837497.0219027447</v>
      </c>
      <c r="BA27" s="15">
        <v>0.12</v>
      </c>
    </row>
    <row r="28" spans="1:53" x14ac:dyDescent="0.25">
      <c r="A28" s="10">
        <f t="shared" ca="1" si="8"/>
        <v>25000</v>
      </c>
      <c r="B28" s="10">
        <f t="shared" ca="1" si="9"/>
        <v>16842.59</v>
      </c>
      <c r="C28" s="10">
        <f t="shared" ca="1" si="10"/>
        <v>8157.41</v>
      </c>
      <c r="D28" s="43">
        <f t="shared" ca="1" si="11"/>
        <v>46112</v>
      </c>
      <c r="E28" s="47">
        <f t="shared" ca="1" si="12"/>
        <v>2026</v>
      </c>
      <c r="F28" s="67">
        <f t="shared" ca="1" si="13"/>
        <v>3</v>
      </c>
      <c r="G28" s="11">
        <f ca="1">IF(F28="",SUM($G$17:G27),IF(F28=12,(B28*$C$2*2),($C$2*B28)))</f>
        <v>1431.6201500000002</v>
      </c>
      <c r="H28" s="61">
        <f ca="1">IF(F28="",SUM($H$17:H27),IF($O$11=1,G28,IF($O$11=2,((G28/$C$2)*8.5%),IF($O$11=3,0,0))))</f>
        <v>1431.6201500000002</v>
      </c>
      <c r="I28" s="61">
        <f ca="1">IF(F28&lt;&gt;"",IF($H$4&lt;&gt;"Sim",(G28+H28)*$G$9,((G28+H28)*$G$8)),SUM($I$17:I27))</f>
        <v>200.42682100000005</v>
      </c>
      <c r="J28" s="61">
        <f t="shared" ca="1" si="0"/>
        <v>0</v>
      </c>
      <c r="K28" s="61">
        <f t="shared" si="1"/>
        <v>0</v>
      </c>
      <c r="L28" s="61">
        <f t="shared" si="2"/>
        <v>0</v>
      </c>
      <c r="M28" s="61">
        <f t="shared" si="3"/>
        <v>0</v>
      </c>
      <c r="N28" s="61">
        <f ca="1">IF(F28&lt;&gt;"",SUM(J28:M28),SUM($N$17:N27))</f>
        <v>0</v>
      </c>
      <c r="O28" s="8">
        <f ca="1">IF(F28="",SUM($O$17:O27),P27*$H$1)</f>
        <v>159.18416505272737</v>
      </c>
      <c r="P28" s="8">
        <f t="shared" ca="1" si="14"/>
        <v>35525.133012818769</v>
      </c>
      <c r="Q28" s="1"/>
      <c r="R28" s="47"/>
      <c r="S28" s="36">
        <v>12</v>
      </c>
      <c r="T28" s="7">
        <v>12</v>
      </c>
      <c r="U28" s="8">
        <f t="shared" ca="1" si="24"/>
        <v>2755654.6409235341</v>
      </c>
      <c r="V28" s="10">
        <f t="shared" ca="1" si="25"/>
        <v>16842.59</v>
      </c>
      <c r="W28" s="8">
        <f t="shared" ca="1" si="26"/>
        <v>13413.288305317543</v>
      </c>
      <c r="X28" s="8">
        <f t="shared" ca="1" si="27"/>
        <v>2752225.3392288517</v>
      </c>
      <c r="Y28">
        <f t="shared" ca="1" si="15"/>
        <v>12</v>
      </c>
      <c r="AA28" s="202">
        <f t="shared" ca="1" si="4"/>
        <v>14316.201499999999</v>
      </c>
      <c r="AB28" s="202"/>
      <c r="AC28" s="38">
        <f t="shared" ca="1" si="16"/>
        <v>12</v>
      </c>
      <c r="AF28" s="43">
        <f t="shared" ca="1" si="17"/>
        <v>57039</v>
      </c>
      <c r="AG28" s="46">
        <f t="shared" si="28"/>
        <v>49</v>
      </c>
      <c r="AH28" s="81">
        <f t="shared" ca="1" si="5"/>
        <v>46949.598560304032</v>
      </c>
      <c r="AI28" s="81">
        <f t="shared" ca="1" si="29"/>
        <v>2242437.0257372055</v>
      </c>
      <c r="AK28" s="43">
        <f t="shared" ca="1" si="18"/>
        <v>57039</v>
      </c>
      <c r="AL28" s="46">
        <f t="shared" si="30"/>
        <v>109</v>
      </c>
      <c r="AM28" s="81">
        <f t="shared" ca="1" si="19"/>
        <v>23486.148730489618</v>
      </c>
      <c r="AN28" s="81">
        <f t="shared" ca="1" si="31"/>
        <v>2524103.5412571174</v>
      </c>
      <c r="AQ28" s="43">
        <f t="shared" ca="1" si="20"/>
        <v>57039</v>
      </c>
      <c r="AR28" s="46">
        <f t="shared" si="32"/>
        <v>169</v>
      </c>
      <c r="AS28" s="81">
        <f t="shared" ca="1" si="6"/>
        <v>16443.533345650892</v>
      </c>
      <c r="AT28" s="10">
        <f t="shared" ca="1" si="21"/>
        <v>2762513.60206935</v>
      </c>
      <c r="AU28" s="77"/>
      <c r="AV28" s="43">
        <f t="shared" ca="1" si="22"/>
        <v>57039</v>
      </c>
      <c r="AW28" s="46">
        <f t="shared" si="33"/>
        <v>289</v>
      </c>
      <c r="AX28" s="81">
        <f t="shared" ca="1" si="7"/>
        <v>9866.120007390542</v>
      </c>
      <c r="AY28" s="10">
        <f t="shared" ca="1" si="23"/>
        <v>2841442.5621284759</v>
      </c>
    </row>
    <row r="29" spans="1:53" x14ac:dyDescent="0.25">
      <c r="A29" s="19">
        <f t="shared" ca="1" si="8"/>
        <v>25000</v>
      </c>
      <c r="B29" s="19">
        <f t="shared" ca="1" si="9"/>
        <v>16842.59</v>
      </c>
      <c r="C29" s="19">
        <f t="shared" ca="1" si="10"/>
        <v>8157.41</v>
      </c>
      <c r="D29" s="90">
        <f t="shared" ca="1" si="11"/>
        <v>46142</v>
      </c>
      <c r="E29" s="49">
        <f t="shared" ca="1" si="12"/>
        <v>2026</v>
      </c>
      <c r="F29" s="68">
        <f t="shared" ca="1" si="13"/>
        <v>4</v>
      </c>
      <c r="G29" s="91">
        <f ca="1">IF(F29="",SUM($G$17:G28),IF(F29=12,(B29*$C$2*2),($C$2*B29)))</f>
        <v>1431.6201500000002</v>
      </c>
      <c r="H29" s="92">
        <f ca="1">IF(F29="",SUM($H$17:H28),IF($O$11=1,G29,IF($O$11=2,((G29/$C$2)*8.5%),IF($O$11=3,0,0))))</f>
        <v>1431.6201500000002</v>
      </c>
      <c r="I29" s="92">
        <f ca="1">IF(F29&lt;&gt;"",IF($H$4&lt;&gt;"Sim",(G29+H29)*$G$9,((G29+H29)*$G$8)),SUM($I$17:I28))</f>
        <v>200.42682100000005</v>
      </c>
      <c r="J29" s="92">
        <f t="shared" ca="1" si="0"/>
        <v>0</v>
      </c>
      <c r="K29" s="92">
        <f t="shared" si="1"/>
        <v>0</v>
      </c>
      <c r="L29" s="92">
        <f t="shared" si="2"/>
        <v>0</v>
      </c>
      <c r="M29" s="92">
        <f t="shared" si="3"/>
        <v>0</v>
      </c>
      <c r="N29" s="92">
        <f ca="1">IF(F29&lt;&gt;"",SUM(J29:M29),SUM($N$17:N28))</f>
        <v>0</v>
      </c>
      <c r="O29" s="21">
        <f ca="1">IF(F29="",SUM($O$17:O28),P28*$H$1)</f>
        <v>172.92038128043299</v>
      </c>
      <c r="P29" s="21">
        <f t="shared" ca="1" si="14"/>
        <v>38360.866873099207</v>
      </c>
      <c r="Q29" s="1"/>
      <c r="R29" s="49">
        <v>2</v>
      </c>
      <c r="S29" s="36">
        <v>13</v>
      </c>
      <c r="T29" s="20">
        <v>1</v>
      </c>
      <c r="U29" s="21">
        <f t="shared" ca="1" si="24"/>
        <v>2752225.3392288517</v>
      </c>
      <c r="V29" s="19">
        <f t="shared" ca="1" si="25"/>
        <v>16842.59</v>
      </c>
      <c r="W29" s="21">
        <f t="shared" ca="1" si="26"/>
        <v>13396.59600591486</v>
      </c>
      <c r="X29" s="21">
        <f t="shared" ca="1" si="27"/>
        <v>2748779.3452347666</v>
      </c>
      <c r="Y29">
        <f t="shared" ca="1" si="15"/>
        <v>13</v>
      </c>
      <c r="AA29" s="216">
        <f t="shared" ca="1" si="4"/>
        <v>14316.201499999999</v>
      </c>
      <c r="AB29" s="217"/>
      <c r="AC29" s="38">
        <f t="shared" ca="1" si="16"/>
        <v>13</v>
      </c>
      <c r="AF29" s="43">
        <f t="shared" ca="1" si="17"/>
        <v>57070</v>
      </c>
      <c r="AG29" s="46">
        <f t="shared" si="28"/>
        <v>48</v>
      </c>
      <c r="AH29" s="81">
        <f t="shared" ca="1" si="5"/>
        <v>46944.837528116223</v>
      </c>
      <c r="AI29" s="81">
        <f t="shared" ca="1" si="29"/>
        <v>2195492.1882090895</v>
      </c>
      <c r="AK29" s="43">
        <f t="shared" ca="1" si="18"/>
        <v>57070</v>
      </c>
      <c r="AL29" s="46">
        <f t="shared" si="30"/>
        <v>108</v>
      </c>
      <c r="AM29" s="81">
        <f t="shared" ca="1" si="19"/>
        <v>23485.090211818038</v>
      </c>
      <c r="AN29" s="81">
        <f t="shared" ca="1" si="31"/>
        <v>2500618.4510452994</v>
      </c>
      <c r="AQ29" s="43">
        <f t="shared" ca="1" si="20"/>
        <v>57070</v>
      </c>
      <c r="AR29" s="46">
        <f t="shared" si="32"/>
        <v>168</v>
      </c>
      <c r="AS29" s="81">
        <f t="shared" ca="1" si="6"/>
        <v>16523.573075683755</v>
      </c>
      <c r="AT29" s="10">
        <f t="shared" ca="1" si="21"/>
        <v>2759436.7036391869</v>
      </c>
      <c r="AU29" s="77"/>
      <c r="AV29" s="43">
        <f t="shared" ca="1" si="22"/>
        <v>57070</v>
      </c>
      <c r="AW29" s="46">
        <f t="shared" si="33"/>
        <v>288</v>
      </c>
      <c r="AX29" s="81">
        <f t="shared" ca="1" si="7"/>
        <v>9914.1438454102572</v>
      </c>
      <c r="AY29" s="10">
        <f t="shared" ca="1" si="23"/>
        <v>2845359.2836327441</v>
      </c>
    </row>
    <row r="30" spans="1:53" x14ac:dyDescent="0.25">
      <c r="A30" s="19">
        <f t="shared" ca="1" si="8"/>
        <v>25000</v>
      </c>
      <c r="B30" s="19">
        <f t="shared" ca="1" si="9"/>
        <v>16842.59</v>
      </c>
      <c r="C30" s="19">
        <f t="shared" ca="1" si="10"/>
        <v>8157.41</v>
      </c>
      <c r="D30" s="90">
        <f t="shared" ca="1" si="11"/>
        <v>46173</v>
      </c>
      <c r="E30" s="49">
        <f t="shared" ca="1" si="12"/>
        <v>2026</v>
      </c>
      <c r="F30" s="68">
        <f t="shared" ca="1" si="13"/>
        <v>5</v>
      </c>
      <c r="G30" s="91">
        <f ca="1">IF(F30="",SUM($G$17:G29),IF(F30=12,(B30*$C$2*2),($C$2*B30)))</f>
        <v>1431.6201500000002</v>
      </c>
      <c r="H30" s="92">
        <f ca="1">IF(F30="",SUM($H$17:H29),IF($O$11=1,G30,IF($O$11=2,((G30/$C$2)*8.5%),IF($O$11=3,0,0))))</f>
        <v>1431.6201500000002</v>
      </c>
      <c r="I30" s="92">
        <f ca="1">IF(F30&lt;&gt;"",IF($H$4&lt;&gt;"Sim",(G30+H30)*$G$9,((G30+H30)*$G$8)),SUM($I$17:I29))</f>
        <v>200.42682100000005</v>
      </c>
      <c r="J30" s="92">
        <f t="shared" ca="1" si="0"/>
        <v>0</v>
      </c>
      <c r="K30" s="92">
        <f t="shared" si="1"/>
        <v>0</v>
      </c>
      <c r="L30" s="92">
        <f t="shared" si="2"/>
        <v>0</v>
      </c>
      <c r="M30" s="92">
        <f t="shared" si="3"/>
        <v>0</v>
      </c>
      <c r="N30" s="92">
        <f ca="1">IF(F30&lt;&gt;"",SUM(J30:M30),SUM($N$17:N29))</f>
        <v>0</v>
      </c>
      <c r="O30" s="21">
        <f ca="1">IF(F30="",SUM($O$17:O29),P29*$H$1)</f>
        <v>186.72345923520345</v>
      </c>
      <c r="P30" s="21">
        <f t="shared" ca="1" si="14"/>
        <v>41210.403811334414</v>
      </c>
      <c r="Q30" s="1"/>
      <c r="R30" s="49"/>
      <c r="S30" s="36">
        <v>14</v>
      </c>
      <c r="T30" s="20">
        <v>2</v>
      </c>
      <c r="U30" s="21">
        <f t="shared" ca="1" si="24"/>
        <v>2748779.3452347666</v>
      </c>
      <c r="V30" s="19">
        <f t="shared" ca="1" si="25"/>
        <v>16842.59</v>
      </c>
      <c r="W30" s="21">
        <f t="shared" ca="1" si="26"/>
        <v>13379.822455900783</v>
      </c>
      <c r="X30" s="21">
        <f t="shared" ca="1" si="27"/>
        <v>2745316.5776906675</v>
      </c>
      <c r="Y30">
        <f t="shared" ca="1" si="15"/>
        <v>14</v>
      </c>
      <c r="AA30" s="216">
        <f t="shared" ca="1" si="4"/>
        <v>14316.201499999999</v>
      </c>
      <c r="AB30" s="217"/>
      <c r="AC30" s="38">
        <f t="shared" ca="1" si="16"/>
        <v>14</v>
      </c>
      <c r="AF30" s="43">
        <f t="shared" ca="1" si="17"/>
        <v>57100</v>
      </c>
      <c r="AG30" s="46">
        <f t="shared" si="28"/>
        <v>47</v>
      </c>
      <c r="AH30" s="81">
        <f t="shared" ca="1" si="5"/>
        <v>46939.975690447078</v>
      </c>
      <c r="AI30" s="81">
        <f t="shared" ca="1" si="29"/>
        <v>2148552.2125186422</v>
      </c>
      <c r="AK30" s="43">
        <f t="shared" ca="1" si="18"/>
        <v>57100</v>
      </c>
      <c r="AL30" s="46">
        <f t="shared" si="30"/>
        <v>107</v>
      </c>
      <c r="AM30" s="81">
        <f t="shared" ca="1" si="19"/>
        <v>23484.021848601798</v>
      </c>
      <c r="AN30" s="81">
        <f t="shared" ca="1" si="31"/>
        <v>2477134.4291966977</v>
      </c>
      <c r="AQ30" s="43">
        <f t="shared" ca="1" si="20"/>
        <v>57100</v>
      </c>
      <c r="AR30" s="46">
        <f t="shared" si="32"/>
        <v>167</v>
      </c>
      <c r="AS30" s="81">
        <f t="shared" ca="1" si="6"/>
        <v>16604.002403149785</v>
      </c>
      <c r="AT30" s="10">
        <f t="shared" ca="1" si="21"/>
        <v>2756264.3989228643</v>
      </c>
      <c r="AU30" s="77"/>
      <c r="AV30" s="43">
        <f t="shared" ca="1" si="22"/>
        <v>57100</v>
      </c>
      <c r="AW30" s="46">
        <f t="shared" si="33"/>
        <v>287</v>
      </c>
      <c r="AX30" s="81">
        <f t="shared" ca="1" si="7"/>
        <v>9962.4014418898769</v>
      </c>
      <c r="AY30" s="10">
        <f t="shared" ca="1" si="23"/>
        <v>2849246.8123805048</v>
      </c>
    </row>
    <row r="31" spans="1:53" x14ac:dyDescent="0.25">
      <c r="A31" s="19">
        <f t="shared" ca="1" si="8"/>
        <v>25000</v>
      </c>
      <c r="B31" s="19">
        <f t="shared" ca="1" si="9"/>
        <v>16842.59</v>
      </c>
      <c r="C31" s="19">
        <f t="shared" ca="1" si="10"/>
        <v>8157.41</v>
      </c>
      <c r="D31" s="90">
        <f t="shared" ca="1" si="11"/>
        <v>46203</v>
      </c>
      <c r="E31" s="49">
        <f t="shared" ca="1" si="12"/>
        <v>2026</v>
      </c>
      <c r="F31" s="68">
        <f t="shared" ca="1" si="13"/>
        <v>6</v>
      </c>
      <c r="G31" s="91">
        <f ca="1">IF(F31="",SUM($G$17:G30),IF(F31=12,(B31*$C$2*2),($C$2*B31)))</f>
        <v>1431.6201500000002</v>
      </c>
      <c r="H31" s="92">
        <f ca="1">IF(F31="",SUM($H$17:H30),IF($O$11=1,G31,IF($O$11=2,((G31/$C$2)*8.5%),IF($O$11=3,0,0))))</f>
        <v>1431.6201500000002</v>
      </c>
      <c r="I31" s="92">
        <f ca="1">IF(F31&lt;&gt;"",IF($H$4&lt;&gt;"Sim",(G31+H31)*$G$9,((G31+H31)*$G$8)),SUM($I$17:I30))</f>
        <v>200.42682100000005</v>
      </c>
      <c r="J31" s="92">
        <f t="shared" ca="1" si="0"/>
        <v>0</v>
      </c>
      <c r="K31" s="92">
        <f t="shared" si="1"/>
        <v>0</v>
      </c>
      <c r="L31" s="92">
        <f t="shared" si="2"/>
        <v>0</v>
      </c>
      <c r="M31" s="92">
        <f t="shared" si="3"/>
        <v>0</v>
      </c>
      <c r="N31" s="92">
        <f ca="1">IF(F31&lt;&gt;"",SUM(J31:M31),SUM($N$17:N30))</f>
        <v>0</v>
      </c>
      <c r="O31" s="21">
        <f ca="1">IF(F31="",SUM($O$17:O30),P30*$H$1)</f>
        <v>200.59372436987616</v>
      </c>
      <c r="P31" s="21">
        <f t="shared" ca="1" si="14"/>
        <v>44073.811014704297</v>
      </c>
      <c r="Q31" s="1"/>
      <c r="R31" s="49"/>
      <c r="S31" s="36">
        <v>15</v>
      </c>
      <c r="T31" s="20">
        <v>3</v>
      </c>
      <c r="U31" s="21">
        <f t="shared" ca="1" si="24"/>
        <v>2745316.5776906675</v>
      </c>
      <c r="V31" s="19">
        <f t="shared" ca="1" si="25"/>
        <v>16842.59</v>
      </c>
      <c r="W31" s="21">
        <f t="shared" ca="1" si="26"/>
        <v>13362.967259783851</v>
      </c>
      <c r="X31" s="21">
        <f t="shared" ca="1" si="27"/>
        <v>2741836.9549504514</v>
      </c>
      <c r="Y31">
        <f t="shared" ca="1" si="15"/>
        <v>15</v>
      </c>
      <c r="AA31" s="216">
        <f t="shared" ca="1" si="4"/>
        <v>14316.201499999999</v>
      </c>
      <c r="AB31" s="217"/>
      <c r="AC31" s="38">
        <f t="shared" ca="1" si="16"/>
        <v>15</v>
      </c>
      <c r="AF31" s="43">
        <f t="shared" ca="1" si="17"/>
        <v>57131</v>
      </c>
      <c r="AG31" s="46">
        <f t="shared" si="28"/>
        <v>46</v>
      </c>
      <c r="AH31" s="81">
        <f t="shared" ca="1" si="5"/>
        <v>46935.008675116442</v>
      </c>
      <c r="AI31" s="81">
        <f t="shared" ca="1" si="29"/>
        <v>2101617.2038435256</v>
      </c>
      <c r="AK31" s="43">
        <f t="shared" ca="1" si="18"/>
        <v>57131</v>
      </c>
      <c r="AL31" s="46">
        <f t="shared" si="30"/>
        <v>106</v>
      </c>
      <c r="AM31" s="81">
        <f t="shared" ca="1" si="19"/>
        <v>23482.94345554684</v>
      </c>
      <c r="AN31" s="81">
        <f t="shared" ca="1" si="31"/>
        <v>2453651.485741151</v>
      </c>
      <c r="AQ31" s="43">
        <f t="shared" ca="1" si="20"/>
        <v>57131</v>
      </c>
      <c r="AR31" s="46">
        <f t="shared" si="32"/>
        <v>166</v>
      </c>
      <c r="AS31" s="81">
        <f t="shared" ca="1" si="6"/>
        <v>16684.823224434193</v>
      </c>
      <c r="AT31" s="10">
        <f t="shared" ca="1" si="21"/>
        <v>2752995.8320316421</v>
      </c>
      <c r="AU31" s="77"/>
      <c r="AV31" s="43">
        <f t="shared" ca="1" si="22"/>
        <v>57131</v>
      </c>
      <c r="AW31" s="46">
        <f t="shared" si="33"/>
        <v>286</v>
      </c>
      <c r="AX31" s="81">
        <f t="shared" ca="1" si="7"/>
        <v>10010.893934660522</v>
      </c>
      <c r="AY31" s="10">
        <f t="shared" ca="1" si="23"/>
        <v>2853104.7713782489</v>
      </c>
    </row>
    <row r="32" spans="1:53" x14ac:dyDescent="0.25">
      <c r="A32" s="19">
        <f t="shared" ca="1" si="8"/>
        <v>25000</v>
      </c>
      <c r="B32" s="19">
        <f t="shared" ca="1" si="9"/>
        <v>16842.59</v>
      </c>
      <c r="C32" s="19">
        <f t="shared" ca="1" si="10"/>
        <v>8157.41</v>
      </c>
      <c r="D32" s="90">
        <f t="shared" ca="1" si="11"/>
        <v>46234</v>
      </c>
      <c r="E32" s="49">
        <f t="shared" ca="1" si="12"/>
        <v>2026</v>
      </c>
      <c r="F32" s="68">
        <f t="shared" ca="1" si="13"/>
        <v>7</v>
      </c>
      <c r="G32" s="91">
        <f ca="1">IF(F32="",SUM($G$17:G31),IF(F32=12,(B32*$C$2*2),($C$2*B32)))</f>
        <v>1431.6201500000002</v>
      </c>
      <c r="H32" s="92">
        <f ca="1">IF(F32="",SUM($H$17:H31),IF($O$11=1,G32,IF($O$11=2,((G32/$C$2)*8.5%),IF($O$11=3,0,0))))</f>
        <v>1431.6201500000002</v>
      </c>
      <c r="I32" s="92">
        <f ca="1">IF(F32&lt;&gt;"",IF($H$4&lt;&gt;"Sim",(G32+H32)*$G$9,((G32+H32)*$G$8)),SUM($I$17:I31))</f>
        <v>200.42682100000005</v>
      </c>
      <c r="J32" s="92">
        <f t="shared" ca="1" si="0"/>
        <v>0</v>
      </c>
      <c r="K32" s="92">
        <f t="shared" si="1"/>
        <v>0</v>
      </c>
      <c r="L32" s="92">
        <f t="shared" si="2"/>
        <v>0</v>
      </c>
      <c r="M32" s="92">
        <f t="shared" si="3"/>
        <v>0</v>
      </c>
      <c r="N32" s="92">
        <f ca="1">IF(F32&lt;&gt;"",SUM(J32:M32),SUM($N$17:N31))</f>
        <v>0</v>
      </c>
      <c r="O32" s="21">
        <f ca="1">IF(F32="",SUM($O$17:O31),P31*$H$1)</f>
        <v>214.53150372144657</v>
      </c>
      <c r="P32" s="21">
        <f t="shared" ca="1" si="14"/>
        <v>46951.155997425747</v>
      </c>
      <c r="Q32" s="1"/>
      <c r="R32" s="49"/>
      <c r="S32" s="36">
        <v>16</v>
      </c>
      <c r="T32" s="20">
        <v>4</v>
      </c>
      <c r="U32" s="21">
        <f t="shared" ca="1" si="24"/>
        <v>2741836.9549504514</v>
      </c>
      <c r="V32" s="19">
        <f t="shared" ca="1" si="25"/>
        <v>16842.59</v>
      </c>
      <c r="W32" s="21">
        <f t="shared" ca="1" si="26"/>
        <v>13346.030020147533</v>
      </c>
      <c r="X32" s="21">
        <f t="shared" ca="1" si="27"/>
        <v>2738340.3949705991</v>
      </c>
      <c r="Y32">
        <f t="shared" ca="1" si="15"/>
        <v>16</v>
      </c>
      <c r="AA32" s="216">
        <f t="shared" ca="1" si="4"/>
        <v>14316.201499999999</v>
      </c>
      <c r="AB32" s="217"/>
      <c r="AC32" s="38">
        <f t="shared" ca="1" si="16"/>
        <v>16</v>
      </c>
      <c r="AF32" s="43">
        <f t="shared" ca="1" si="17"/>
        <v>57161</v>
      </c>
      <c r="AG32" s="46">
        <f t="shared" si="28"/>
        <v>45</v>
      </c>
      <c r="AH32" s="81">
        <f t="shared" ca="1" si="5"/>
        <v>46929.931818938421</v>
      </c>
      <c r="AI32" s="81">
        <f t="shared" ca="1" si="29"/>
        <v>2054687.2720245873</v>
      </c>
      <c r="AK32" s="43">
        <f t="shared" ca="1" si="18"/>
        <v>57161</v>
      </c>
      <c r="AL32" s="46">
        <f t="shared" si="30"/>
        <v>105</v>
      </c>
      <c r="AM32" s="81">
        <f t="shared" ca="1" si="19"/>
        <v>23481.854842073571</v>
      </c>
      <c r="AN32" s="81">
        <f t="shared" ca="1" si="31"/>
        <v>2430169.6308990773</v>
      </c>
      <c r="AQ32" s="43">
        <f t="shared" ca="1" si="20"/>
        <v>57161</v>
      </c>
      <c r="AR32" s="46">
        <f t="shared" si="32"/>
        <v>165</v>
      </c>
      <c r="AS32" s="81">
        <f t="shared" ca="1" si="6"/>
        <v>16766.037445152939</v>
      </c>
      <c r="AT32" s="10">
        <f t="shared" ca="1" si="21"/>
        <v>2749630.1410050816</v>
      </c>
      <c r="AU32" s="77"/>
      <c r="AV32" s="43">
        <f t="shared" ca="1" si="22"/>
        <v>57161</v>
      </c>
      <c r="AW32" s="46">
        <f t="shared" si="33"/>
        <v>285</v>
      </c>
      <c r="AX32" s="81">
        <f t="shared" ca="1" si="7"/>
        <v>10059.622467091769</v>
      </c>
      <c r="AY32" s="10">
        <f t="shared" ca="1" si="23"/>
        <v>2856932.7806540625</v>
      </c>
    </row>
    <row r="33" spans="1:51" x14ac:dyDescent="0.25">
      <c r="A33" s="19">
        <f t="shared" ca="1" si="8"/>
        <v>25000</v>
      </c>
      <c r="B33" s="19">
        <f t="shared" ca="1" si="9"/>
        <v>16842.59</v>
      </c>
      <c r="C33" s="19">
        <f t="shared" ca="1" si="10"/>
        <v>8157.41</v>
      </c>
      <c r="D33" s="90">
        <f t="shared" ca="1" si="11"/>
        <v>46265</v>
      </c>
      <c r="E33" s="49">
        <f t="shared" ca="1" si="12"/>
        <v>2026</v>
      </c>
      <c r="F33" s="68">
        <f t="shared" ca="1" si="13"/>
        <v>8</v>
      </c>
      <c r="G33" s="91">
        <f ca="1">IF(F33="",SUM($G$17:G32),IF(F33=12,(B33*$C$2*2),($C$2*B33)))</f>
        <v>1431.6201500000002</v>
      </c>
      <c r="H33" s="92">
        <f ca="1">IF(F33="",SUM($H$17:H32),IF($O$11=1,G33,IF($O$11=2,((G33/$C$2)*8.5%),IF($O$11=3,0,0))))</f>
        <v>1431.6201500000002</v>
      </c>
      <c r="I33" s="92">
        <f ca="1">IF(F33&lt;&gt;"",IF($H$4&lt;&gt;"Sim",(G33+H33)*$G$9,((G33+H33)*$G$8)),SUM($I$17:I32))</f>
        <v>200.42682100000005</v>
      </c>
      <c r="J33" s="92">
        <f t="shared" ca="1" si="0"/>
        <v>0</v>
      </c>
      <c r="K33" s="92">
        <f t="shared" si="1"/>
        <v>0</v>
      </c>
      <c r="L33" s="92">
        <f t="shared" si="2"/>
        <v>0</v>
      </c>
      <c r="M33" s="92">
        <f t="shared" si="3"/>
        <v>0</v>
      </c>
      <c r="N33" s="92">
        <f ca="1">IF(F33&lt;&gt;"",SUM(J33:M33),SUM($N$17:N32))</f>
        <v>0</v>
      </c>
      <c r="O33" s="21">
        <f ca="1">IF(F33="",SUM($O$17:O32),P32*$H$1)</f>
        <v>228.53712591877937</v>
      </c>
      <c r="P33" s="21">
        <f t="shared" ca="1" si="14"/>
        <v>49842.506602344532</v>
      </c>
      <c r="Q33" s="1"/>
      <c r="R33" s="49"/>
      <c r="S33" s="36">
        <v>17</v>
      </c>
      <c r="T33" s="20">
        <v>5</v>
      </c>
      <c r="U33" s="21">
        <f t="shared" ca="1" si="24"/>
        <v>2738340.3949705991</v>
      </c>
      <c r="V33" s="19">
        <f t="shared" ca="1" si="25"/>
        <v>16842.59</v>
      </c>
      <c r="W33" s="21">
        <f t="shared" ca="1" si="26"/>
        <v>13329.010337640846</v>
      </c>
      <c r="X33" s="21">
        <f t="shared" ca="1" si="27"/>
        <v>2734826.8153082402</v>
      </c>
      <c r="Y33">
        <f t="shared" ca="1" si="15"/>
        <v>17</v>
      </c>
      <c r="AA33" s="216">
        <f t="shared" ca="1" si="4"/>
        <v>14316.201499999999</v>
      </c>
      <c r="AB33" s="217"/>
      <c r="AC33" s="38">
        <f t="shared" ca="1" si="16"/>
        <v>17</v>
      </c>
      <c r="AF33" s="43">
        <f t="shared" ca="1" si="17"/>
        <v>57192</v>
      </c>
      <c r="AG33" s="46">
        <f t="shared" si="28"/>
        <v>44</v>
      </c>
      <c r="AH33" s="81">
        <f t="shared" ca="1" si="5"/>
        <v>46924.740141298498</v>
      </c>
      <c r="AI33" s="81">
        <f t="shared" ca="1" si="29"/>
        <v>2007762.5318832889</v>
      </c>
      <c r="AK33" s="43">
        <f t="shared" ca="1" si="18"/>
        <v>57192</v>
      </c>
      <c r="AL33" s="46">
        <f t="shared" si="30"/>
        <v>104</v>
      </c>
      <c r="AM33" s="81">
        <f t="shared" ca="1" si="19"/>
        <v>23480.755812113839</v>
      </c>
      <c r="AN33" s="81">
        <f t="shared" ca="1" si="31"/>
        <v>2406688.8750869636</v>
      </c>
      <c r="AQ33" s="43">
        <f t="shared" ca="1" si="20"/>
        <v>57192</v>
      </c>
      <c r="AR33" s="46">
        <f t="shared" si="32"/>
        <v>164</v>
      </c>
      <c r="AS33" s="81">
        <f t="shared" ca="1" si="6"/>
        <v>16847.646980197653</v>
      </c>
      <c r="AT33" s="10">
        <f t="shared" ca="1" si="21"/>
        <v>2746166.4577722177</v>
      </c>
      <c r="AU33" s="77"/>
      <c r="AV33" s="43">
        <f t="shared" ca="1" si="22"/>
        <v>57192</v>
      </c>
      <c r="AW33" s="46">
        <f t="shared" si="33"/>
        <v>284</v>
      </c>
      <c r="AX33" s="81">
        <f t="shared" ca="1" si="7"/>
        <v>10108.5881881186</v>
      </c>
      <c r="AY33" s="10">
        <f t="shared" ca="1" si="23"/>
        <v>2860730.4572375636</v>
      </c>
    </row>
    <row r="34" spans="1:51" x14ac:dyDescent="0.25">
      <c r="A34" s="19">
        <f t="shared" ca="1" si="8"/>
        <v>25000</v>
      </c>
      <c r="B34" s="19">
        <f t="shared" ca="1" si="9"/>
        <v>16842.59</v>
      </c>
      <c r="C34" s="19">
        <f t="shared" ca="1" si="10"/>
        <v>8157.41</v>
      </c>
      <c r="D34" s="90">
        <f t="shared" ca="1" si="11"/>
        <v>46295</v>
      </c>
      <c r="E34" s="49">
        <f t="shared" ca="1" si="12"/>
        <v>2026</v>
      </c>
      <c r="F34" s="68">
        <f t="shared" ca="1" si="13"/>
        <v>9</v>
      </c>
      <c r="G34" s="91">
        <f ca="1">IF(F34="",SUM($G$17:G33),IF(F34=12,(B34*$C$2*2),($C$2*B34)))</f>
        <v>1431.6201500000002</v>
      </c>
      <c r="H34" s="92">
        <f ca="1">IF(F34="",SUM($H$17:H33),IF($O$11=1,G34,IF($O$11=2,((G34/$C$2)*8.5%),IF($O$11=3,0,0))))</f>
        <v>1431.6201500000002</v>
      </c>
      <c r="I34" s="92">
        <f ca="1">IF(F34&lt;&gt;"",IF($H$4&lt;&gt;"Sim",(G34+H34)*$G$9,((G34+H34)*$G$8)),SUM($I$17:I33))</f>
        <v>200.42682100000005</v>
      </c>
      <c r="J34" s="92">
        <f t="shared" ca="1" si="0"/>
        <v>0</v>
      </c>
      <c r="K34" s="92">
        <f t="shared" si="1"/>
        <v>0</v>
      </c>
      <c r="L34" s="92">
        <f t="shared" si="2"/>
        <v>0</v>
      </c>
      <c r="M34" s="92">
        <f t="shared" si="3"/>
        <v>0</v>
      </c>
      <c r="N34" s="92">
        <f ca="1">IF(F34&lt;&gt;"",SUM(J34:M34),SUM($N$17:N33))</f>
        <v>0</v>
      </c>
      <c r="O34" s="21">
        <f ca="1">IF(F34="",SUM($O$17:O33),P33*$H$1)</f>
        <v>242.61092119035675</v>
      </c>
      <c r="P34" s="21">
        <f t="shared" ca="1" si="14"/>
        <v>52747.931002534897</v>
      </c>
      <c r="Q34" s="1"/>
      <c r="R34" s="49"/>
      <c r="S34" s="36">
        <v>18</v>
      </c>
      <c r="T34" s="20">
        <v>6</v>
      </c>
      <c r="U34" s="21">
        <f t="shared" ca="1" si="24"/>
        <v>2734826.8153082402</v>
      </c>
      <c r="V34" s="19">
        <f t="shared" ca="1" si="25"/>
        <v>16842.59</v>
      </c>
      <c r="W34" s="21">
        <f t="shared" ca="1" si="26"/>
        <v>13311.907810968953</v>
      </c>
      <c r="X34" s="21">
        <f t="shared" ca="1" si="27"/>
        <v>2731296.1331192092</v>
      </c>
      <c r="Y34">
        <f t="shared" ca="1" si="15"/>
        <v>18</v>
      </c>
      <c r="AA34" s="216">
        <f t="shared" ca="1" si="4"/>
        <v>14316.201499999999</v>
      </c>
      <c r="AB34" s="217"/>
      <c r="AC34" s="38">
        <f t="shared" ca="1" si="16"/>
        <v>18</v>
      </c>
      <c r="AF34" s="43">
        <f t="shared" ca="1" si="17"/>
        <v>57223</v>
      </c>
      <c r="AG34" s="46">
        <f t="shared" si="28"/>
        <v>43</v>
      </c>
      <c r="AH34" s="81">
        <f t="shared" ca="1" si="5"/>
        <v>46919.428314661207</v>
      </c>
      <c r="AI34" s="81">
        <f t="shared" ca="1" si="29"/>
        <v>1960843.1035686277</v>
      </c>
      <c r="AK34" s="43">
        <f t="shared" ca="1" si="18"/>
        <v>57223</v>
      </c>
      <c r="AL34" s="46">
        <f t="shared" si="30"/>
        <v>103</v>
      </c>
      <c r="AM34" s="81">
        <f t="shared" ca="1" si="19"/>
        <v>23479.64616389804</v>
      </c>
      <c r="AN34" s="81">
        <f t="shared" ca="1" si="31"/>
        <v>2383209.2289230656</v>
      </c>
      <c r="AQ34" s="43">
        <f t="shared" ca="1" si="20"/>
        <v>57223</v>
      </c>
      <c r="AR34" s="46">
        <f t="shared" si="32"/>
        <v>163</v>
      </c>
      <c r="AS34" s="81">
        <f t="shared" ca="1" si="6"/>
        <v>16929.653753780818</v>
      </c>
      <c r="AT34" s="10">
        <f t="shared" ca="1" si="21"/>
        <v>2742603.9081124924</v>
      </c>
      <c r="AU34" s="77"/>
      <c r="AV34" s="43">
        <f t="shared" ca="1" si="22"/>
        <v>57223</v>
      </c>
      <c r="AW34" s="46">
        <f t="shared" si="33"/>
        <v>283</v>
      </c>
      <c r="AX34" s="81">
        <f t="shared" ca="1" si="7"/>
        <v>10157.792252268495</v>
      </c>
      <c r="AY34" s="10">
        <f t="shared" ca="1" si="23"/>
        <v>2864497.4151397157</v>
      </c>
    </row>
    <row r="35" spans="1:51" x14ac:dyDescent="0.25">
      <c r="A35" s="19">
        <f t="shared" ca="1" si="8"/>
        <v>25000</v>
      </c>
      <c r="B35" s="19">
        <f t="shared" ca="1" si="9"/>
        <v>16842.59</v>
      </c>
      <c r="C35" s="19">
        <f t="shared" ca="1" si="10"/>
        <v>8157.41</v>
      </c>
      <c r="D35" s="90">
        <f t="shared" ca="1" si="11"/>
        <v>46326</v>
      </c>
      <c r="E35" s="49">
        <f t="shared" ca="1" si="12"/>
        <v>2026</v>
      </c>
      <c r="F35" s="68">
        <f t="shared" ca="1" si="13"/>
        <v>10</v>
      </c>
      <c r="G35" s="91">
        <f ca="1">IF(F35="",SUM($G$17:G34),IF(F35=12,(B35*$C$2*2),($C$2*B35)))</f>
        <v>1431.6201500000002</v>
      </c>
      <c r="H35" s="92">
        <f ca="1">IF(F35="",SUM($H$17:H34),IF($O$11=1,G35,IF($O$11=2,((G35/$C$2)*8.5%),IF($O$11=3,0,0))))</f>
        <v>1431.6201500000002</v>
      </c>
      <c r="I35" s="92">
        <f ca="1">IF(F35&lt;&gt;"",IF($H$4&lt;&gt;"Sim",(G35+H35)*$G$9,((G35+H35)*$G$8)),SUM($I$17:I34))</f>
        <v>200.42682100000005</v>
      </c>
      <c r="J35" s="92">
        <f t="shared" ca="1" si="0"/>
        <v>0</v>
      </c>
      <c r="K35" s="92">
        <f t="shared" si="1"/>
        <v>0</v>
      </c>
      <c r="L35" s="92">
        <f t="shared" si="2"/>
        <v>0</v>
      </c>
      <c r="M35" s="92">
        <f t="shared" si="3"/>
        <v>0</v>
      </c>
      <c r="N35" s="92">
        <f ca="1">IF(F35&lt;&gt;"",SUM(J35:M35),SUM($N$17:N34))</f>
        <v>0</v>
      </c>
      <c r="O35" s="21">
        <f ca="1">IF(F35="",SUM($O$17:O34),P34*$H$1)</f>
        <v>256.75322137206484</v>
      </c>
      <c r="P35" s="21">
        <f t="shared" ca="1" si="14"/>
        <v>55667.497702906963</v>
      </c>
      <c r="Q35" s="1"/>
      <c r="R35" s="49"/>
      <c r="S35" s="36">
        <v>19</v>
      </c>
      <c r="T35" s="20">
        <v>7</v>
      </c>
      <c r="U35" s="21">
        <f t="shared" ca="1" si="24"/>
        <v>2731296.1331192092</v>
      </c>
      <c r="V35" s="19">
        <f t="shared" ca="1" si="25"/>
        <v>16842.59</v>
      </c>
      <c r="W35" s="21">
        <f t="shared" ca="1" si="26"/>
        <v>13294.722036883688</v>
      </c>
      <c r="X35" s="21">
        <f t="shared" ca="1" si="27"/>
        <v>2727748.2651560931</v>
      </c>
      <c r="Y35">
        <f t="shared" ca="1" si="15"/>
        <v>19</v>
      </c>
      <c r="AA35" s="216">
        <f t="shared" ca="1" si="4"/>
        <v>14316.201499999999</v>
      </c>
      <c r="AB35" s="217"/>
      <c r="AC35" s="38">
        <f t="shared" ca="1" si="16"/>
        <v>19</v>
      </c>
      <c r="AF35" s="43">
        <f t="shared" ca="1" si="17"/>
        <v>57253</v>
      </c>
      <c r="AG35" s="46">
        <f t="shared" si="28"/>
        <v>42</v>
      </c>
      <c r="AH35" s="81">
        <f t="shared" ca="1" si="5"/>
        <v>46913.99063157029</v>
      </c>
      <c r="AI35" s="81">
        <f t="shared" ca="1" si="29"/>
        <v>1913929.1129370574</v>
      </c>
      <c r="AK35" s="43">
        <f t="shared" ca="1" si="18"/>
        <v>57253</v>
      </c>
      <c r="AL35" s="46">
        <f t="shared" si="30"/>
        <v>102</v>
      </c>
      <c r="AM35" s="81">
        <f t="shared" ca="1" si="19"/>
        <v>23478.52568973177</v>
      </c>
      <c r="AN35" s="81">
        <f t="shared" ca="1" si="31"/>
        <v>2359730.7032333338</v>
      </c>
      <c r="AQ35" s="43">
        <f t="shared" ca="1" si="20"/>
        <v>57253</v>
      </c>
      <c r="AR35" s="46">
        <f t="shared" si="32"/>
        <v>162</v>
      </c>
      <c r="AS35" s="81">
        <f t="shared" ca="1" si="6"/>
        <v>17012.059699481095</v>
      </c>
      <c r="AT35" s="10">
        <f t="shared" ca="1" si="21"/>
        <v>2738941.6116164564</v>
      </c>
      <c r="AU35" s="77"/>
      <c r="AV35" s="43">
        <f t="shared" ca="1" si="22"/>
        <v>57253</v>
      </c>
      <c r="AW35" s="46">
        <f t="shared" si="33"/>
        <v>282</v>
      </c>
      <c r="AX35" s="81">
        <f t="shared" ca="1" si="7"/>
        <v>10207.235819688662</v>
      </c>
      <c r="AY35" s="10">
        <f t="shared" ca="1" si="23"/>
        <v>2868233.265332514</v>
      </c>
    </row>
    <row r="36" spans="1:51" x14ac:dyDescent="0.25">
      <c r="A36" s="19">
        <f t="shared" ca="1" si="8"/>
        <v>25000</v>
      </c>
      <c r="B36" s="19">
        <f t="shared" ca="1" si="9"/>
        <v>16842.59</v>
      </c>
      <c r="C36" s="19">
        <f t="shared" ca="1" si="10"/>
        <v>8157.41</v>
      </c>
      <c r="D36" s="90">
        <f t="shared" ca="1" si="11"/>
        <v>46356</v>
      </c>
      <c r="E36" s="49">
        <f t="shared" ca="1" si="12"/>
        <v>2026</v>
      </c>
      <c r="F36" s="68">
        <f t="shared" ca="1" si="13"/>
        <v>11</v>
      </c>
      <c r="G36" s="91">
        <f ca="1">IF(F36="",SUM($G$17:G35),IF(F36=12,(B36*$C$2*2),($C$2*B36)))</f>
        <v>1431.6201500000002</v>
      </c>
      <c r="H36" s="92">
        <f ca="1">IF(F36="",SUM($H$17:H35),IF($O$11=1,G36,IF($O$11=2,((G36/$C$2)*8.5%),IF($O$11=3,0,0))))</f>
        <v>1431.6201500000002</v>
      </c>
      <c r="I36" s="92">
        <f ca="1">IF(F36&lt;&gt;"",IF($H$4&lt;&gt;"Sim",(G36+H36)*$G$9,((G36+H36)*$G$8)),SUM($I$17:I35))</f>
        <v>200.42682100000005</v>
      </c>
      <c r="J36" s="92">
        <f t="shared" ca="1" si="0"/>
        <v>0</v>
      </c>
      <c r="K36" s="92">
        <f t="shared" si="1"/>
        <v>0</v>
      </c>
      <c r="L36" s="92">
        <f t="shared" si="2"/>
        <v>0</v>
      </c>
      <c r="M36" s="92">
        <f t="shared" si="3"/>
        <v>0</v>
      </c>
      <c r="N36" s="92">
        <f ca="1">IF(F36&lt;&gt;"",SUM(J36:M36),SUM($N$17:N35))</f>
        <v>0</v>
      </c>
      <c r="O36" s="21">
        <f ca="1">IF(F36="",SUM($O$17:O35),P35*$H$1)</f>
        <v>270.96435991501761</v>
      </c>
      <c r="P36" s="21">
        <f t="shared" ca="1" si="14"/>
        <v>58601.275541821982</v>
      </c>
      <c r="Q36" s="1"/>
      <c r="R36" s="49"/>
      <c r="S36" s="36">
        <v>20</v>
      </c>
      <c r="T36" s="20">
        <v>8</v>
      </c>
      <c r="U36" s="21">
        <f t="shared" ca="1" si="24"/>
        <v>2727748.2651560931</v>
      </c>
      <c r="V36" s="19">
        <f t="shared" ca="1" si="25"/>
        <v>16842.59</v>
      </c>
      <c r="W36" s="21">
        <f t="shared" ca="1" si="26"/>
        <v>13277.452610174061</v>
      </c>
      <c r="X36" s="21">
        <f t="shared" ca="1" si="27"/>
        <v>2724183.1277662674</v>
      </c>
      <c r="Y36">
        <f t="shared" ca="1" si="15"/>
        <v>20</v>
      </c>
      <c r="AA36" s="216">
        <f t="shared" ca="1" si="4"/>
        <v>14316.201499999999</v>
      </c>
      <c r="AB36" s="217"/>
      <c r="AC36" s="38">
        <f t="shared" ca="1" si="16"/>
        <v>20</v>
      </c>
      <c r="AF36" s="43">
        <f t="shared" ca="1" si="17"/>
        <v>57284</v>
      </c>
      <c r="AG36" s="46">
        <f t="shared" si="28"/>
        <v>41</v>
      </c>
      <c r="AH36" s="81">
        <f t="shared" ca="1" si="5"/>
        <v>46908.420967628314</v>
      </c>
      <c r="AI36" s="81">
        <f t="shared" ca="1" si="29"/>
        <v>1867020.6919694291</v>
      </c>
      <c r="AK36" s="43">
        <f t="shared" ca="1" si="18"/>
        <v>57284</v>
      </c>
      <c r="AL36" s="46">
        <f t="shared" si="30"/>
        <v>101</v>
      </c>
      <c r="AM36" s="81">
        <f t="shared" ca="1" si="19"/>
        <v>23477.394175761532</v>
      </c>
      <c r="AN36" s="81">
        <f t="shared" ca="1" si="31"/>
        <v>2336253.3090575724</v>
      </c>
      <c r="AQ36" s="43">
        <f t="shared" ca="1" si="20"/>
        <v>57284</v>
      </c>
      <c r="AR36" s="46">
        <f t="shared" si="32"/>
        <v>161</v>
      </c>
      <c r="AS36" s="81">
        <f t="shared" ca="1" si="6"/>
        <v>17094.866760288955</v>
      </c>
      <c r="AT36" s="10">
        <f t="shared" ca="1" si="21"/>
        <v>2735178.681646233</v>
      </c>
      <c r="AU36" s="77"/>
      <c r="AV36" s="43">
        <f t="shared" ca="1" si="22"/>
        <v>57284</v>
      </c>
      <c r="AW36" s="46">
        <f t="shared" si="33"/>
        <v>281</v>
      </c>
      <c r="AX36" s="81">
        <f t="shared" ca="1" si="7"/>
        <v>10256.920056173378</v>
      </c>
      <c r="AY36" s="10">
        <f t="shared" ca="1" si="23"/>
        <v>2871937.6157285455</v>
      </c>
    </row>
    <row r="37" spans="1:51" x14ac:dyDescent="0.25">
      <c r="A37" s="19">
        <f t="shared" ca="1" si="8"/>
        <v>25000</v>
      </c>
      <c r="B37" s="19">
        <f t="shared" ca="1" si="9"/>
        <v>16842.59</v>
      </c>
      <c r="C37" s="19">
        <f t="shared" ca="1" si="10"/>
        <v>8157.41</v>
      </c>
      <c r="D37" s="90">
        <f t="shared" ca="1" si="11"/>
        <v>46387</v>
      </c>
      <c r="E37" s="49">
        <f t="shared" ca="1" si="12"/>
        <v>2026</v>
      </c>
      <c r="F37" s="68">
        <f t="shared" ca="1" si="13"/>
        <v>12</v>
      </c>
      <c r="G37" s="91">
        <f ca="1">IF(F37="",SUM($G$17:G36),IF(F37=12,(B37*$C$2*2),($C$2*B37)))</f>
        <v>2863.2403000000004</v>
      </c>
      <c r="H37" s="92">
        <f ca="1">IF(F37="",SUM($H$17:H36),IF($O$11=1,G37,IF($O$11=2,((G37/$C$2)*8.5%),IF($O$11=3,0,0))))</f>
        <v>2863.2403000000004</v>
      </c>
      <c r="I37" s="92">
        <f ca="1">IF(F37&lt;&gt;"",IF($H$4&lt;&gt;"Sim",(G37+H37)*$G$9,((G37+H37)*$G$8)),SUM($I$17:I36))</f>
        <v>400.85364200000009</v>
      </c>
      <c r="J37" s="92">
        <f t="shared" ca="1" si="0"/>
        <v>0</v>
      </c>
      <c r="K37" s="92">
        <f t="shared" si="1"/>
        <v>0</v>
      </c>
      <c r="L37" s="92">
        <f t="shared" si="2"/>
        <v>0</v>
      </c>
      <c r="M37" s="92">
        <f t="shared" si="3"/>
        <v>0</v>
      </c>
      <c r="N37" s="92">
        <f ca="1">IF(F37&lt;&gt;"",SUM(J37:M37),SUM($N$17:N36))</f>
        <v>0</v>
      </c>
      <c r="O37" s="21">
        <f ca="1">IF(F37="",SUM($O$17:O36),P36*$H$1)</f>
        <v>285.24467189341937</v>
      </c>
      <c r="P37" s="21">
        <f t="shared" ca="1" si="14"/>
        <v>64212.147171715398</v>
      </c>
      <c r="Q37" s="1"/>
      <c r="R37" s="49"/>
      <c r="S37" s="36">
        <v>21</v>
      </c>
      <c r="T37" s="20">
        <v>9</v>
      </c>
      <c r="U37" s="21">
        <f t="shared" ca="1" si="24"/>
        <v>2724183.1277662674</v>
      </c>
      <c r="V37" s="19">
        <f t="shared" ca="1" si="25"/>
        <v>16842.59</v>
      </c>
      <c r="W37" s="21">
        <f t="shared" ca="1" si="26"/>
        <v>13260.099123656688</v>
      </c>
      <c r="X37" s="21">
        <f t="shared" ca="1" si="27"/>
        <v>2720600.6368899243</v>
      </c>
      <c r="Y37">
        <f t="shared" ca="1" si="15"/>
        <v>21</v>
      </c>
      <c r="AA37" s="216">
        <f t="shared" ca="1" si="4"/>
        <v>14316.201499999999</v>
      </c>
      <c r="AB37" s="217"/>
      <c r="AC37" s="38">
        <f t="shared" ca="1" si="16"/>
        <v>21</v>
      </c>
      <c r="AF37" s="43">
        <f t="shared" ca="1" si="17"/>
        <v>57314</v>
      </c>
      <c r="AG37" s="46">
        <f t="shared" si="28"/>
        <v>40</v>
      </c>
      <c r="AH37" s="81">
        <f t="shared" ca="1" si="5"/>
        <v>46902.712739853305</v>
      </c>
      <c r="AI37" s="81">
        <f t="shared" ca="1" si="29"/>
        <v>1820117.979229576</v>
      </c>
      <c r="AK37" s="43">
        <f t="shared" ca="1" si="18"/>
        <v>57314</v>
      </c>
      <c r="AL37" s="46">
        <f t="shared" si="30"/>
        <v>100</v>
      </c>
      <c r="AM37" s="81">
        <f t="shared" ca="1" si="19"/>
        <v>23476.251401728601</v>
      </c>
      <c r="AN37" s="81">
        <f t="shared" ca="1" si="31"/>
        <v>2312777.0576558439</v>
      </c>
      <c r="AQ37" s="43">
        <f t="shared" ca="1" si="20"/>
        <v>57314</v>
      </c>
      <c r="AR37" s="46">
        <f t="shared" si="32"/>
        <v>160</v>
      </c>
      <c r="AS37" s="81">
        <f t="shared" ca="1" si="6"/>
        <v>17178.076888652467</v>
      </c>
      <c r="AT37" s="10">
        <f t="shared" ca="1" si="21"/>
        <v>2731314.225295742</v>
      </c>
      <c r="AU37" s="77"/>
      <c r="AV37" s="43">
        <f t="shared" ca="1" si="22"/>
        <v>57314</v>
      </c>
      <c r="AW37" s="46">
        <f t="shared" si="33"/>
        <v>280</v>
      </c>
      <c r="AX37" s="81">
        <f t="shared" ca="1" si="7"/>
        <v>10306.84613319148</v>
      </c>
      <c r="AY37" s="10">
        <f t="shared" ca="1" si="23"/>
        <v>2875610.0711604231</v>
      </c>
    </row>
    <row r="38" spans="1:51" x14ac:dyDescent="0.25">
      <c r="A38" s="19">
        <f t="shared" ca="1" si="8"/>
        <v>25000</v>
      </c>
      <c r="B38" s="19">
        <f t="shared" ca="1" si="9"/>
        <v>16842.59</v>
      </c>
      <c r="C38" s="19">
        <f t="shared" ca="1" si="10"/>
        <v>8157.41</v>
      </c>
      <c r="D38" s="90">
        <f t="shared" ca="1" si="11"/>
        <v>46418</v>
      </c>
      <c r="E38" s="49">
        <f t="shared" ca="1" si="12"/>
        <v>2027</v>
      </c>
      <c r="F38" s="68">
        <f t="shared" ca="1" si="13"/>
        <v>1</v>
      </c>
      <c r="G38" s="91">
        <f ca="1">IF(F38="",SUM($G$17:G37),IF(F38=12,(B38*$C$2*2),($C$2*B38)))</f>
        <v>1431.6201500000002</v>
      </c>
      <c r="H38" s="92">
        <f ca="1">IF(F38="",SUM($H$17:H37),IF($O$11=1,G38,IF($O$11=2,((G38/$C$2)*8.5%),IF($O$11=3,0,0))))</f>
        <v>1431.6201500000002</v>
      </c>
      <c r="I38" s="92">
        <f ca="1">IF(F38&lt;&gt;"",IF($H$4&lt;&gt;"Sim",(G38+H38)*$G$9,((G38+H38)*$G$8)),SUM($I$17:I37))</f>
        <v>200.42682100000005</v>
      </c>
      <c r="J38" s="92">
        <f t="shared" ca="1" si="0"/>
        <v>0</v>
      </c>
      <c r="K38" s="92">
        <f t="shared" si="1"/>
        <v>0</v>
      </c>
      <c r="L38" s="92">
        <f t="shared" si="2"/>
        <v>0</v>
      </c>
      <c r="M38" s="92">
        <f t="shared" si="3"/>
        <v>0</v>
      </c>
      <c r="N38" s="92">
        <f ca="1">IF(F38&lt;&gt;"",SUM(J38:M38),SUM($N$17:N37))</f>
        <v>0</v>
      </c>
      <c r="O38" s="21">
        <f ca="1">IF(F38="",SUM($O$17:O37),P37*$H$1)</f>
        <v>312.55587326757433</v>
      </c>
      <c r="P38" s="21">
        <f t="shared" ca="1" si="14"/>
        <v>67187.516523982966</v>
      </c>
      <c r="Q38" s="1"/>
      <c r="R38" s="49"/>
      <c r="S38" s="36">
        <v>22</v>
      </c>
      <c r="T38" s="20">
        <v>10</v>
      </c>
      <c r="U38" s="21">
        <f t="shared" ca="1" si="24"/>
        <v>2720600.6368899243</v>
      </c>
      <c r="V38" s="19">
        <f t="shared" ca="1" si="25"/>
        <v>16842.59</v>
      </c>
      <c r="W38" s="21">
        <f t="shared" ca="1" si="26"/>
        <v>13242.661168166209</v>
      </c>
      <c r="X38" s="21">
        <f t="shared" ca="1" si="27"/>
        <v>2717000.7080580909</v>
      </c>
      <c r="Y38">
        <f t="shared" ca="1" si="15"/>
        <v>22</v>
      </c>
      <c r="AA38" s="216">
        <f t="shared" ca="1" si="4"/>
        <v>14316.201499999999</v>
      </c>
      <c r="AB38" s="217"/>
      <c r="AC38" s="38">
        <f t="shared" ca="1" si="16"/>
        <v>22</v>
      </c>
      <c r="AF38" s="43">
        <f t="shared" ca="1" si="17"/>
        <v>57345</v>
      </c>
      <c r="AG38" s="46">
        <f t="shared" si="28"/>
        <v>39</v>
      </c>
      <c r="AH38" s="81">
        <f t="shared" ca="1" si="5"/>
        <v>46896.858859701693</v>
      </c>
      <c r="AI38" s="81">
        <f t="shared" ca="1" si="29"/>
        <v>1773221.1203698742</v>
      </c>
      <c r="AK38" s="43">
        <f t="shared" ca="1" si="18"/>
        <v>57345</v>
      </c>
      <c r="AL38" s="46">
        <f t="shared" si="30"/>
        <v>99</v>
      </c>
      <c r="AM38" s="81">
        <f t="shared" ca="1" si="19"/>
        <v>23475.097140710597</v>
      </c>
      <c r="AN38" s="81">
        <f t="shared" ca="1" si="31"/>
        <v>2289301.9605151331</v>
      </c>
      <c r="AQ38" s="43">
        <f t="shared" ca="1" si="20"/>
        <v>57345</v>
      </c>
      <c r="AR38" s="46">
        <f t="shared" si="32"/>
        <v>159</v>
      </c>
      <c r="AS38" s="81">
        <f t="shared" ca="1" si="6"/>
        <v>17261.692046523331</v>
      </c>
      <c r="AT38" s="10">
        <f t="shared" ca="1" si="21"/>
        <v>2727347.3433506861</v>
      </c>
      <c r="AU38" s="77"/>
      <c r="AV38" s="43">
        <f t="shared" ca="1" si="22"/>
        <v>57345</v>
      </c>
      <c r="AW38" s="46">
        <f t="shared" si="33"/>
        <v>279</v>
      </c>
      <c r="AX38" s="81">
        <f t="shared" ca="1" si="7"/>
        <v>10357.015227914</v>
      </c>
      <c r="AY38" s="10">
        <f t="shared" ca="1" si="23"/>
        <v>2879250.2333600922</v>
      </c>
    </row>
    <row r="39" spans="1:51" x14ac:dyDescent="0.25">
      <c r="A39" s="19">
        <f t="shared" ca="1" si="8"/>
        <v>25000</v>
      </c>
      <c r="B39" s="19">
        <f t="shared" ca="1" si="9"/>
        <v>16842.59</v>
      </c>
      <c r="C39" s="19">
        <f t="shared" ca="1" si="10"/>
        <v>8157.41</v>
      </c>
      <c r="D39" s="90">
        <f t="shared" ca="1" si="11"/>
        <v>46446</v>
      </c>
      <c r="E39" s="49">
        <f t="shared" ca="1" si="12"/>
        <v>2027</v>
      </c>
      <c r="F39" s="68">
        <f t="shared" ca="1" si="13"/>
        <v>2</v>
      </c>
      <c r="G39" s="91">
        <f ca="1">IF(F39="",SUM($G$17:G38),IF(F39=12,(B39*$C$2*2),($C$2*B39)))</f>
        <v>1431.6201500000002</v>
      </c>
      <c r="H39" s="92">
        <f ca="1">IF(F39="",SUM($H$17:H38),IF($O$11=1,G39,IF($O$11=2,((G39/$C$2)*8.5%),IF($O$11=3,0,0))))</f>
        <v>1431.6201500000002</v>
      </c>
      <c r="I39" s="92">
        <f ca="1">IF(F39&lt;&gt;"",IF($H$4&lt;&gt;"Sim",(G39+H39)*$G$9,((G39+H39)*$G$8)),SUM($I$17:I38))</f>
        <v>200.42682100000005</v>
      </c>
      <c r="J39" s="92">
        <f t="shared" ca="1" si="0"/>
        <v>0</v>
      </c>
      <c r="K39" s="92">
        <f t="shared" si="1"/>
        <v>0</v>
      </c>
      <c r="L39" s="92">
        <f t="shared" si="2"/>
        <v>0</v>
      </c>
      <c r="M39" s="92">
        <f t="shared" si="3"/>
        <v>0</v>
      </c>
      <c r="N39" s="92">
        <f ca="1">IF(F39&lt;&gt;"",SUM(J39:M39),SUM($N$17:N38))</f>
        <v>0</v>
      </c>
      <c r="O39" s="21">
        <f ca="1">IF(F39="",SUM($O$17:O38),P38*$H$1)</f>
        <v>327.03863404030869</v>
      </c>
      <c r="P39" s="21">
        <f t="shared" ca="1" si="14"/>
        <v>70177.368637023275</v>
      </c>
      <c r="Q39" s="1"/>
      <c r="R39" s="49"/>
      <c r="S39" s="36">
        <v>23</v>
      </c>
      <c r="T39" s="20">
        <v>11</v>
      </c>
      <c r="U39" s="21">
        <f t="shared" ca="1" si="24"/>
        <v>2717000.7080580909</v>
      </c>
      <c r="V39" s="19">
        <f t="shared" ca="1" si="25"/>
        <v>16842.59</v>
      </c>
      <c r="W39" s="21">
        <f t="shared" ca="1" si="26"/>
        <v>13225.138332545623</v>
      </c>
      <c r="X39" s="21">
        <f t="shared" ca="1" si="27"/>
        <v>2713383.2563906368</v>
      </c>
      <c r="Y39">
        <f t="shared" ca="1" si="15"/>
        <v>23</v>
      </c>
      <c r="AA39" s="216">
        <f t="shared" ca="1" si="4"/>
        <v>14316.201499999999</v>
      </c>
      <c r="AB39" s="217"/>
      <c r="AC39" s="38">
        <f t="shared" ca="1" si="16"/>
        <v>23</v>
      </c>
      <c r="AF39" s="43">
        <f t="shared" ca="1" si="17"/>
        <v>57376</v>
      </c>
      <c r="AG39" s="46">
        <f t="shared" si="28"/>
        <v>38</v>
      </c>
      <c r="AH39" s="81">
        <f t="shared" ca="1" si="5"/>
        <v>46890.851679916021</v>
      </c>
      <c r="AI39" s="81">
        <f t="shared" ca="1" si="29"/>
        <v>1726330.2686899581</v>
      </c>
      <c r="AK39" s="43">
        <f t="shared" ca="1" si="18"/>
        <v>57376</v>
      </c>
      <c r="AL39" s="46">
        <f t="shared" si="30"/>
        <v>98</v>
      </c>
      <c r="AM39" s="81">
        <f t="shared" ca="1" si="19"/>
        <v>23473.931158849788</v>
      </c>
      <c r="AN39" s="81">
        <f t="shared" ca="1" si="31"/>
        <v>2265828.0293562831</v>
      </c>
      <c r="AQ39" s="43">
        <f t="shared" ca="1" si="20"/>
        <v>57376</v>
      </c>
      <c r="AR39" s="46">
        <f t="shared" si="32"/>
        <v>158</v>
      </c>
      <c r="AS39" s="81">
        <f t="shared" ca="1" si="6"/>
        <v>17345.714205403161</v>
      </c>
      <c r="AT39" s="10">
        <f t="shared" ca="1" si="21"/>
        <v>2723277.1302482961</v>
      </c>
      <c r="AU39" s="77"/>
      <c r="AV39" s="43">
        <f t="shared" ca="1" si="22"/>
        <v>57376</v>
      </c>
      <c r="AW39" s="46">
        <f t="shared" si="33"/>
        <v>278</v>
      </c>
      <c r="AX39" s="81">
        <f t="shared" ca="1" si="7"/>
        <v>10407.428523241901</v>
      </c>
      <c r="AY39" s="10">
        <f t="shared" ca="1" si="23"/>
        <v>2882857.7009380064</v>
      </c>
    </row>
    <row r="40" spans="1:51" x14ac:dyDescent="0.25">
      <c r="A40" s="19">
        <f t="shared" ca="1" si="8"/>
        <v>25000</v>
      </c>
      <c r="B40" s="19">
        <f t="shared" ca="1" si="9"/>
        <v>16842.59</v>
      </c>
      <c r="C40" s="19">
        <f t="shared" ca="1" si="10"/>
        <v>8157.41</v>
      </c>
      <c r="D40" s="90">
        <f t="shared" ca="1" si="11"/>
        <v>46477</v>
      </c>
      <c r="E40" s="49">
        <f t="shared" ca="1" si="12"/>
        <v>2027</v>
      </c>
      <c r="F40" s="68">
        <f t="shared" ca="1" si="13"/>
        <v>3</v>
      </c>
      <c r="G40" s="91">
        <f ca="1">IF(F40="",SUM($G$17:G39),IF(F40=12,(B40*$C$2*2),($C$2*B40)))</f>
        <v>1431.6201500000002</v>
      </c>
      <c r="H40" s="92">
        <f ca="1">IF(F40="",SUM($H$17:H39),IF($O$11=1,G40,IF($O$11=2,((G40/$C$2)*8.5%),IF($O$11=3,0,0))))</f>
        <v>1431.6201500000002</v>
      </c>
      <c r="I40" s="92">
        <f ca="1">IF(F40&lt;&gt;"",IF($H$4&lt;&gt;"Sim",(G40+H40)*$G$9,((G40+H40)*$G$8)),SUM($I$17:I39))</f>
        <v>200.42682100000005</v>
      </c>
      <c r="J40" s="92">
        <f t="shared" ca="1" si="0"/>
        <v>0</v>
      </c>
      <c r="K40" s="92">
        <f t="shared" si="1"/>
        <v>0</v>
      </c>
      <c r="L40" s="92">
        <f t="shared" si="2"/>
        <v>0</v>
      </c>
      <c r="M40" s="92">
        <f t="shared" si="3"/>
        <v>0</v>
      </c>
      <c r="N40" s="92">
        <f ca="1">IF(F40&lt;&gt;"",SUM(J40:M40),SUM($N$17:N39))</f>
        <v>0</v>
      </c>
      <c r="O40" s="21">
        <f ca="1">IF(F40="",SUM($O$17:O39),P39*$H$1)</f>
        <v>341.59189038343015</v>
      </c>
      <c r="P40" s="21">
        <f t="shared" ca="1" si="14"/>
        <v>73181.774006406704</v>
      </c>
      <c r="Q40" s="1"/>
      <c r="R40" s="49"/>
      <c r="S40" s="36">
        <v>24</v>
      </c>
      <c r="T40" s="20">
        <v>12</v>
      </c>
      <c r="U40" s="21">
        <f t="shared" ca="1" si="24"/>
        <v>2713383.2563906368</v>
      </c>
      <c r="V40" s="19">
        <f t="shared" ca="1" si="25"/>
        <v>16842.59</v>
      </c>
      <c r="W40" s="21">
        <f t="shared" ca="1" si="26"/>
        <v>13207.530203636607</v>
      </c>
      <c r="X40" s="21">
        <f t="shared" ca="1" si="27"/>
        <v>2709748.1965942737</v>
      </c>
      <c r="Y40">
        <f t="shared" ca="1" si="15"/>
        <v>24</v>
      </c>
      <c r="AA40" s="216">
        <f t="shared" ca="1" si="4"/>
        <v>14316.201499999999</v>
      </c>
      <c r="AB40" s="217"/>
      <c r="AC40" s="38">
        <f t="shared" ca="1" si="16"/>
        <v>24</v>
      </c>
      <c r="AF40" s="43">
        <f t="shared" ca="1" si="17"/>
        <v>57404</v>
      </c>
      <c r="AG40" s="46">
        <f t="shared" si="28"/>
        <v>37</v>
      </c>
      <c r="AH40" s="81">
        <f t="shared" ca="1" si="5"/>
        <v>46884.682934196993</v>
      </c>
      <c r="AI40" s="81">
        <f t="shared" ca="1" si="29"/>
        <v>1679445.5857557612</v>
      </c>
      <c r="AK40" s="43">
        <f t="shared" ca="1" si="18"/>
        <v>57404</v>
      </c>
      <c r="AL40" s="46">
        <f t="shared" si="30"/>
        <v>97</v>
      </c>
      <c r="AM40" s="81">
        <f t="shared" ca="1" si="19"/>
        <v>23472.753215067489</v>
      </c>
      <c r="AN40" s="81">
        <f t="shared" ca="1" si="31"/>
        <v>2242355.2761412156</v>
      </c>
      <c r="AQ40" s="43">
        <f t="shared" ca="1" si="20"/>
        <v>57404</v>
      </c>
      <c r="AR40" s="46">
        <f t="shared" si="32"/>
        <v>157</v>
      </c>
      <c r="AS40" s="81">
        <f t="shared" ca="1" si="6"/>
        <v>17430.145346389949</v>
      </c>
      <c r="AT40" s="10">
        <f t="shared" ca="1" si="21"/>
        <v>2719102.6740368321</v>
      </c>
      <c r="AU40" s="77"/>
      <c r="AV40" s="43">
        <f t="shared" ca="1" si="22"/>
        <v>57404</v>
      </c>
      <c r="AW40" s="46">
        <f t="shared" si="33"/>
        <v>277</v>
      </c>
      <c r="AX40" s="81">
        <f t="shared" ca="1" si="7"/>
        <v>10458.087207833974</v>
      </c>
      <c r="AY40" s="10">
        <f t="shared" ca="1" si="23"/>
        <v>2886432.069362177</v>
      </c>
    </row>
    <row r="41" spans="1:51" x14ac:dyDescent="0.25">
      <c r="A41" s="10">
        <f t="shared" ca="1" si="8"/>
        <v>25000</v>
      </c>
      <c r="B41" s="10">
        <f t="shared" ca="1" si="9"/>
        <v>16842.59</v>
      </c>
      <c r="C41" s="10">
        <f t="shared" ca="1" si="10"/>
        <v>8157.41</v>
      </c>
      <c r="D41" s="43">
        <f t="shared" ca="1" si="11"/>
        <v>46507</v>
      </c>
      <c r="E41" s="47">
        <f t="shared" ca="1" si="12"/>
        <v>2027</v>
      </c>
      <c r="F41" s="67">
        <f t="shared" ca="1" si="13"/>
        <v>4</v>
      </c>
      <c r="G41" s="11">
        <f ca="1">IF(F41="",SUM($G$17:G40),IF(F41=12,(B41*$C$2*2),($C$2*B41)))</f>
        <v>1431.6201500000002</v>
      </c>
      <c r="H41" s="61">
        <f ca="1">IF(F41="",SUM($H$17:H40),IF($O$11=1,G41,IF($O$11=2,((G41/$C$2)*8.5%),IF($O$11=3,0,0))))</f>
        <v>1431.6201500000002</v>
      </c>
      <c r="I41" s="61">
        <f ca="1">IF(F41&lt;&gt;"",IF($H$4&lt;&gt;"Sim",(G41+H41)*$G$9,((G41+H41)*$G$8)),SUM($I$17:I40))</f>
        <v>200.42682100000005</v>
      </c>
      <c r="J41" s="61">
        <f t="shared" ca="1" si="0"/>
        <v>0</v>
      </c>
      <c r="K41" s="61">
        <f t="shared" si="1"/>
        <v>0</v>
      </c>
      <c r="L41" s="61">
        <f t="shared" si="2"/>
        <v>0</v>
      </c>
      <c r="M41" s="61">
        <f t="shared" si="3"/>
        <v>0</v>
      </c>
      <c r="N41" s="61">
        <f ca="1">IF(F41&lt;&gt;"",SUM(J41:M41),SUM($N$17:N40))</f>
        <v>0</v>
      </c>
      <c r="O41" s="8">
        <f ca="1">IF(F41="",SUM($O$17:O40),P40*$H$1)</f>
        <v>356.21598543769215</v>
      </c>
      <c r="P41" s="8">
        <f t="shared" ca="1" si="14"/>
        <v>76200.803470844403</v>
      </c>
      <c r="Q41" s="1"/>
      <c r="R41" s="47">
        <v>3</v>
      </c>
      <c r="S41" s="36">
        <v>25</v>
      </c>
      <c r="T41" s="7">
        <v>1</v>
      </c>
      <c r="U41" s="8">
        <f t="shared" ca="1" si="24"/>
        <v>2709748.1965942737</v>
      </c>
      <c r="V41" s="10">
        <f t="shared" ca="1" si="25"/>
        <v>16842.59</v>
      </c>
      <c r="W41" s="8">
        <f t="shared" ca="1" si="26"/>
        <v>13189.836366269763</v>
      </c>
      <c r="X41" s="8">
        <f t="shared" ca="1" si="27"/>
        <v>2706095.4429605436</v>
      </c>
      <c r="Y41">
        <f t="shared" ca="1" si="15"/>
        <v>25</v>
      </c>
      <c r="AA41" s="202">
        <f t="shared" ca="1" si="4"/>
        <v>14316.201499999999</v>
      </c>
      <c r="AB41" s="202"/>
      <c r="AC41" s="38">
        <f t="shared" ca="1" si="16"/>
        <v>25</v>
      </c>
      <c r="AF41" s="43">
        <f t="shared" ca="1" si="17"/>
        <v>57435</v>
      </c>
      <c r="AG41" s="46">
        <f t="shared" si="28"/>
        <v>36</v>
      </c>
      <c r="AH41" s="81">
        <f t="shared" ca="1" si="5"/>
        <v>46878.343668504705</v>
      </c>
      <c r="AI41" s="81">
        <f t="shared" ca="1" si="29"/>
        <v>1632567.2420872566</v>
      </c>
      <c r="AK41" s="43">
        <f t="shared" ca="1" si="18"/>
        <v>57435</v>
      </c>
      <c r="AL41" s="46">
        <f t="shared" si="30"/>
        <v>96</v>
      </c>
      <c r="AM41" s="81">
        <f t="shared" ca="1" si="19"/>
        <v>23471.563060763507</v>
      </c>
      <c r="AN41" s="81">
        <f t="shared" ca="1" si="31"/>
        <v>2218883.7130804523</v>
      </c>
      <c r="AQ41" s="43">
        <f t="shared" ca="1" si="20"/>
        <v>57435</v>
      </c>
      <c r="AR41" s="46">
        <f t="shared" si="32"/>
        <v>156</v>
      </c>
      <c r="AS41" s="81">
        <f t="shared" ca="1" si="6"/>
        <v>17514.98746022478</v>
      </c>
      <c r="AT41" s="10">
        <f t="shared" ca="1" si="21"/>
        <v>2714823.0563348411</v>
      </c>
      <c r="AU41" s="77"/>
      <c r="AV41" s="43">
        <f t="shared" ca="1" si="22"/>
        <v>57435</v>
      </c>
      <c r="AW41" s="46">
        <f t="shared" si="33"/>
        <v>276</v>
      </c>
      <c r="AX41" s="81">
        <f t="shared" ca="1" si="7"/>
        <v>10508.992476134876</v>
      </c>
      <c r="AY41" s="10">
        <f t="shared" ca="1" si="23"/>
        <v>2889972.9309370904</v>
      </c>
    </row>
    <row r="42" spans="1:51" x14ac:dyDescent="0.25">
      <c r="A42" s="10">
        <f t="shared" ca="1" si="8"/>
        <v>25000</v>
      </c>
      <c r="B42" s="10">
        <f t="shared" ca="1" si="9"/>
        <v>16842.59</v>
      </c>
      <c r="C42" s="10">
        <f t="shared" ca="1" si="10"/>
        <v>8157.41</v>
      </c>
      <c r="D42" s="43">
        <f t="shared" ca="1" si="11"/>
        <v>46538</v>
      </c>
      <c r="E42" s="47">
        <f t="shared" ca="1" si="12"/>
        <v>2027</v>
      </c>
      <c r="F42" s="67">
        <f t="shared" ca="1" si="13"/>
        <v>5</v>
      </c>
      <c r="G42" s="11">
        <f ca="1">IF(F42="",SUM($G$17:G41),IF(F42=12,(B42*$C$2*2),($C$2*B42)))</f>
        <v>1431.6201500000002</v>
      </c>
      <c r="H42" s="61">
        <f ca="1">IF(F42="",SUM($H$17:H41),IF($O$11=1,G42,IF($O$11=2,((G42/$C$2)*8.5%),IF($O$11=3,0,0))))</f>
        <v>1431.6201500000002</v>
      </c>
      <c r="I42" s="61">
        <f ca="1">IF(F42&lt;&gt;"",IF($H$4&lt;&gt;"Sim",(G42+H42)*$G$9,((G42+H42)*$G$8)),SUM($I$17:I41))</f>
        <v>200.42682100000005</v>
      </c>
      <c r="J42" s="61">
        <f t="shared" ca="1" si="0"/>
        <v>0</v>
      </c>
      <c r="K42" s="61">
        <f t="shared" si="1"/>
        <v>0</v>
      </c>
      <c r="L42" s="61">
        <f t="shared" si="2"/>
        <v>0</v>
      </c>
      <c r="M42" s="61">
        <f t="shared" si="3"/>
        <v>0</v>
      </c>
      <c r="N42" s="61">
        <f ca="1">IF(F42&lt;&gt;"",SUM(J42:M42),SUM($N$17:N41))</f>
        <v>0</v>
      </c>
      <c r="O42" s="8">
        <f ca="1">IF(F42="",SUM($O$17:O41),P41*$H$1)</f>
        <v>370.91126401410321</v>
      </c>
      <c r="P42" s="8">
        <f t="shared" ca="1" si="14"/>
        <v>79234.528213858517</v>
      </c>
      <c r="Q42" s="1"/>
      <c r="R42" s="47"/>
      <c r="S42" s="36">
        <v>26</v>
      </c>
      <c r="T42" s="7">
        <v>2</v>
      </c>
      <c r="U42" s="8">
        <f t="shared" ca="1" si="24"/>
        <v>2706095.4429605436</v>
      </c>
      <c r="V42" s="10">
        <f t="shared" ca="1" si="25"/>
        <v>16842.59</v>
      </c>
      <c r="W42" s="8">
        <f t="shared" ca="1" si="26"/>
        <v>13172.056403254841</v>
      </c>
      <c r="X42" s="8">
        <f t="shared" ca="1" si="27"/>
        <v>2702424.9093637983</v>
      </c>
      <c r="Y42">
        <f t="shared" ca="1" si="15"/>
        <v>26</v>
      </c>
      <c r="AA42" s="202">
        <f t="shared" ca="1" si="4"/>
        <v>14316.201499999999</v>
      </c>
      <c r="AB42" s="202"/>
      <c r="AC42" s="38">
        <f t="shared" ca="1" si="16"/>
        <v>26</v>
      </c>
      <c r="AF42" s="43">
        <f t="shared" ca="1" si="17"/>
        <v>57465</v>
      </c>
      <c r="AG42" s="46">
        <f t="shared" si="28"/>
        <v>35</v>
      </c>
      <c r="AH42" s="81">
        <f t="shared" ca="1" si="5"/>
        <v>46871.8241625554</v>
      </c>
      <c r="AI42" s="81">
        <f t="shared" ca="1" si="29"/>
        <v>1585695.4179247012</v>
      </c>
      <c r="AK42" s="43">
        <f t="shared" ca="1" si="18"/>
        <v>57465</v>
      </c>
      <c r="AL42" s="46">
        <f t="shared" si="30"/>
        <v>95</v>
      </c>
      <c r="AM42" s="81">
        <f t="shared" ca="1" si="19"/>
        <v>23470.360439499869</v>
      </c>
      <c r="AN42" s="81">
        <f t="shared" ca="1" si="31"/>
        <v>2195413.3526409524</v>
      </c>
      <c r="AQ42" s="43">
        <f t="shared" ca="1" si="20"/>
        <v>57465</v>
      </c>
      <c r="AR42" s="46">
        <f t="shared" si="32"/>
        <v>155</v>
      </c>
      <c r="AS42" s="81">
        <f t="shared" ca="1" si="6"/>
        <v>17600.242547338774</v>
      </c>
      <c r="AT42" s="10">
        <f t="shared" ca="1" si="21"/>
        <v>2710437.3522901712</v>
      </c>
      <c r="AU42" s="77"/>
      <c r="AV42" s="43">
        <f t="shared" ca="1" si="22"/>
        <v>57465</v>
      </c>
      <c r="AW42" s="46">
        <f t="shared" si="33"/>
        <v>275</v>
      </c>
      <c r="AX42" s="81">
        <f t="shared" ca="1" si="7"/>
        <v>10560.145528403271</v>
      </c>
      <c r="AY42" s="10">
        <f t="shared" ca="1" si="23"/>
        <v>2893479.8747824961</v>
      </c>
    </row>
    <row r="43" spans="1:51" x14ac:dyDescent="0.25">
      <c r="A43" s="10">
        <f t="shared" ca="1" si="8"/>
        <v>25000</v>
      </c>
      <c r="B43" s="10">
        <f t="shared" ca="1" si="9"/>
        <v>16842.59</v>
      </c>
      <c r="C43" s="10">
        <f t="shared" ca="1" si="10"/>
        <v>8157.41</v>
      </c>
      <c r="D43" s="43">
        <f t="shared" ca="1" si="11"/>
        <v>46568</v>
      </c>
      <c r="E43" s="47">
        <f t="shared" ca="1" si="12"/>
        <v>2027</v>
      </c>
      <c r="F43" s="67">
        <f t="shared" ca="1" si="13"/>
        <v>6</v>
      </c>
      <c r="G43" s="11">
        <f ca="1">IF(F43="",SUM($G$17:G42),IF(F43=12,(B43*$C$2*2),($C$2*B43)))</f>
        <v>1431.6201500000002</v>
      </c>
      <c r="H43" s="61">
        <f ca="1">IF(F43="",SUM($H$17:H42),IF($O$11=1,G43,IF($O$11=2,((G43/$C$2)*8.5%),IF($O$11=3,0,0))))</f>
        <v>1431.6201500000002</v>
      </c>
      <c r="I43" s="61">
        <f ca="1">IF(F43&lt;&gt;"",IF($H$4&lt;&gt;"Sim",(G43+H43)*$G$9,((G43+H43)*$G$8)),SUM($I$17:I42))</f>
        <v>200.42682100000005</v>
      </c>
      <c r="J43" s="61">
        <f t="shared" ca="1" si="0"/>
        <v>0</v>
      </c>
      <c r="K43" s="61">
        <f t="shared" si="1"/>
        <v>0</v>
      </c>
      <c r="L43" s="61">
        <f t="shared" si="2"/>
        <v>0</v>
      </c>
      <c r="M43" s="61">
        <f t="shared" si="3"/>
        <v>0</v>
      </c>
      <c r="N43" s="61">
        <f ca="1">IF(F43&lt;&gt;"",SUM(J43:M43),SUM($N$17:N42))</f>
        <v>0</v>
      </c>
      <c r="O43" s="8">
        <f ca="1">IF(F43="",SUM($O$17:O42),P42*$H$1)</f>
        <v>385.67807260205677</v>
      </c>
      <c r="P43" s="8">
        <f t="shared" ca="1" si="14"/>
        <v>82283.019765460573</v>
      </c>
      <c r="Q43" s="1"/>
      <c r="R43" s="47"/>
      <c r="S43" s="36">
        <v>27</v>
      </c>
      <c r="T43" s="7">
        <v>3</v>
      </c>
      <c r="U43" s="8">
        <f t="shared" ca="1" si="24"/>
        <v>2702424.9093637983</v>
      </c>
      <c r="V43" s="10">
        <f t="shared" ca="1" si="25"/>
        <v>16842.59</v>
      </c>
      <c r="W43" s="8">
        <f t="shared" ca="1" si="26"/>
        <v>13154.189895370893</v>
      </c>
      <c r="X43" s="8">
        <f t="shared" ca="1" si="27"/>
        <v>2698736.5092591695</v>
      </c>
      <c r="Y43">
        <f t="shared" ca="1" si="15"/>
        <v>27</v>
      </c>
      <c r="AA43" s="202">
        <f t="shared" ca="1" si="4"/>
        <v>14316.201499999999</v>
      </c>
      <c r="AB43" s="202"/>
      <c r="AC43" s="38">
        <f t="shared" ca="1" si="16"/>
        <v>27</v>
      </c>
      <c r="AF43" s="43">
        <f t="shared" ca="1" si="17"/>
        <v>57496</v>
      </c>
      <c r="AG43" s="46">
        <f t="shared" si="28"/>
        <v>34</v>
      </c>
      <c r="AH43" s="81">
        <f t="shared" ca="1" si="5"/>
        <v>46865.113839784783</v>
      </c>
      <c r="AI43" s="81">
        <f t="shared" ca="1" si="29"/>
        <v>1538830.3040849164</v>
      </c>
      <c r="AK43" s="43">
        <f t="shared" ca="1" si="18"/>
        <v>57496</v>
      </c>
      <c r="AL43" s="46">
        <f t="shared" si="30"/>
        <v>94</v>
      </c>
      <c r="AM43" s="81">
        <f t="shared" ca="1" si="19"/>
        <v>23469.145086667679</v>
      </c>
      <c r="AN43" s="81">
        <f t="shared" ca="1" si="31"/>
        <v>2171944.2075542849</v>
      </c>
      <c r="AQ43" s="43">
        <f t="shared" ca="1" si="20"/>
        <v>57496</v>
      </c>
      <c r="AR43" s="46">
        <f t="shared" si="32"/>
        <v>154</v>
      </c>
      <c r="AS43" s="81">
        <f t="shared" ca="1" si="6"/>
        <v>17685.912617900249</v>
      </c>
      <c r="AT43" s="10">
        <f t="shared" ca="1" si="21"/>
        <v>2705944.6305387379</v>
      </c>
      <c r="AU43" s="77"/>
      <c r="AV43" s="43">
        <f t="shared" ca="1" si="22"/>
        <v>57496</v>
      </c>
      <c r="AW43" s="46">
        <f t="shared" si="33"/>
        <v>274</v>
      </c>
      <c r="AX43" s="81">
        <f t="shared" ca="1" si="7"/>
        <v>10611.547570740155</v>
      </c>
      <c r="AY43" s="10">
        <f t="shared" ca="1" si="23"/>
        <v>2896952.4868120621</v>
      </c>
    </row>
    <row r="44" spans="1:51" x14ac:dyDescent="0.25">
      <c r="A44" s="10">
        <f t="shared" ca="1" si="8"/>
        <v>25000</v>
      </c>
      <c r="B44" s="10">
        <f t="shared" ca="1" si="9"/>
        <v>16842.59</v>
      </c>
      <c r="C44" s="10">
        <f t="shared" ca="1" si="10"/>
        <v>8157.41</v>
      </c>
      <c r="D44" s="43">
        <f t="shared" ca="1" si="11"/>
        <v>46599</v>
      </c>
      <c r="E44" s="47">
        <f t="shared" ca="1" si="12"/>
        <v>2027</v>
      </c>
      <c r="F44" s="67">
        <f t="shared" ca="1" si="13"/>
        <v>7</v>
      </c>
      <c r="G44" s="11">
        <f ca="1">IF(F44="",SUM($G$17:G43),IF(F44=12,(B44*$C$2*2),($C$2*B44)))</f>
        <v>1431.6201500000002</v>
      </c>
      <c r="H44" s="61">
        <f ca="1">IF(F44="",SUM($H$17:H43),IF($O$11=1,G44,IF($O$11=2,((G44/$C$2)*8.5%),IF($O$11=3,0,0))))</f>
        <v>1431.6201500000002</v>
      </c>
      <c r="I44" s="61">
        <f ca="1">IF(F44&lt;&gt;"",IF($H$4&lt;&gt;"Sim",(G44+H44)*$G$9,((G44+H44)*$G$8)),SUM($I$17:I43))</f>
        <v>200.42682100000005</v>
      </c>
      <c r="J44" s="61">
        <f t="shared" ca="1" si="0"/>
        <v>0</v>
      </c>
      <c r="K44" s="61">
        <f t="shared" si="1"/>
        <v>0</v>
      </c>
      <c r="L44" s="61">
        <f t="shared" si="2"/>
        <v>0</v>
      </c>
      <c r="M44" s="61">
        <f t="shared" si="3"/>
        <v>0</v>
      </c>
      <c r="N44" s="61">
        <f ca="1">IF(F44&lt;&gt;"",SUM(J44:M44),SUM($N$17:N43))</f>
        <v>0</v>
      </c>
      <c r="O44" s="8">
        <f ca="1">IF(F44="",SUM($O$17:O43),P43*$H$1)</f>
        <v>400.51675937750082</v>
      </c>
      <c r="P44" s="8">
        <f t="shared" ca="1" si="14"/>
        <v>85346.350003838073</v>
      </c>
      <c r="Q44" s="1"/>
      <c r="R44" s="47"/>
      <c r="S44" s="36">
        <v>28</v>
      </c>
      <c r="T44" s="7">
        <v>4</v>
      </c>
      <c r="U44" s="8">
        <f t="shared" ca="1" si="24"/>
        <v>2698736.5092591695</v>
      </c>
      <c r="V44" s="10">
        <f t="shared" ca="1" si="25"/>
        <v>16842.59</v>
      </c>
      <c r="W44" s="8">
        <f t="shared" ca="1" si="26"/>
        <v>13136.236421356396</v>
      </c>
      <c r="X44" s="8">
        <f t="shared" ca="1" si="27"/>
        <v>2695030.155680526</v>
      </c>
      <c r="Y44">
        <f t="shared" ca="1" si="15"/>
        <v>28</v>
      </c>
      <c r="AA44" s="202">
        <f t="shared" ca="1" si="4"/>
        <v>14316.201499999999</v>
      </c>
      <c r="AB44" s="202"/>
      <c r="AC44" s="38">
        <f t="shared" ca="1" si="16"/>
        <v>28</v>
      </c>
      <c r="AF44" s="43">
        <f t="shared" ca="1" si="17"/>
        <v>57526</v>
      </c>
      <c r="AG44" s="46">
        <f t="shared" si="28"/>
        <v>33</v>
      </c>
      <c r="AH44" s="81">
        <f t="shared" ca="1" si="5"/>
        <v>46858.201163682781</v>
      </c>
      <c r="AI44" s="81">
        <f t="shared" ca="1" si="29"/>
        <v>1491972.1029212335</v>
      </c>
      <c r="AK44" s="43">
        <f t="shared" ca="1" si="18"/>
        <v>57526</v>
      </c>
      <c r="AL44" s="46">
        <f t="shared" si="30"/>
        <v>93</v>
      </c>
      <c r="AM44" s="81">
        <f t="shared" ca="1" si="19"/>
        <v>23467.916729136119</v>
      </c>
      <c r="AN44" s="81">
        <f t="shared" ca="1" si="31"/>
        <v>2148476.290825149</v>
      </c>
      <c r="AQ44" s="43">
        <f t="shared" ca="1" si="20"/>
        <v>57526</v>
      </c>
      <c r="AR44" s="46">
        <f t="shared" si="32"/>
        <v>153</v>
      </c>
      <c r="AS44" s="81">
        <f t="shared" ca="1" si="6"/>
        <v>17771.999691862118</v>
      </c>
      <c r="AT44" s="10">
        <f t="shared" ca="1" si="21"/>
        <v>2701343.9531630417</v>
      </c>
      <c r="AU44" s="77"/>
      <c r="AV44" s="43">
        <f t="shared" ca="1" si="22"/>
        <v>57526</v>
      </c>
      <c r="AW44" s="46">
        <f t="shared" si="33"/>
        <v>273</v>
      </c>
      <c r="AX44" s="81">
        <f t="shared" ca="1" si="7"/>
        <v>10663.199815117274</v>
      </c>
      <c r="AY44" s="10">
        <f t="shared" ca="1" si="23"/>
        <v>2900390.3497118987</v>
      </c>
    </row>
    <row r="45" spans="1:51" x14ac:dyDescent="0.25">
      <c r="A45" s="10">
        <f t="shared" ca="1" si="8"/>
        <v>25000</v>
      </c>
      <c r="B45" s="10">
        <f t="shared" ca="1" si="9"/>
        <v>16842.59</v>
      </c>
      <c r="C45" s="10">
        <f t="shared" ca="1" si="10"/>
        <v>8157.41</v>
      </c>
      <c r="D45" s="43">
        <f t="shared" ca="1" si="11"/>
        <v>46630</v>
      </c>
      <c r="E45" s="47">
        <f t="shared" ca="1" si="12"/>
        <v>2027</v>
      </c>
      <c r="F45" s="67">
        <f t="shared" ca="1" si="13"/>
        <v>8</v>
      </c>
      <c r="G45" s="11">
        <f ca="1">IF(F45="",SUM($G$17:G44),IF(F45=12,(B45*$C$2*2),($C$2*B45)))</f>
        <v>1431.6201500000002</v>
      </c>
      <c r="H45" s="61">
        <f ca="1">IF(F45="",SUM($H$17:H44),IF($O$11=1,G45,IF($O$11=2,((G45/$C$2)*8.5%),IF($O$11=3,0,0))))</f>
        <v>1431.6201500000002</v>
      </c>
      <c r="I45" s="61">
        <f ca="1">IF(F45&lt;&gt;"",IF($H$4&lt;&gt;"Sim",(G45+H45)*$G$9,((G45+H45)*$G$8)),SUM($I$17:I44))</f>
        <v>200.42682100000005</v>
      </c>
      <c r="J45" s="61">
        <f t="shared" ca="1" si="0"/>
        <v>0</v>
      </c>
      <c r="K45" s="61">
        <f t="shared" si="1"/>
        <v>0</v>
      </c>
      <c r="L45" s="61">
        <f t="shared" si="2"/>
        <v>0</v>
      </c>
      <c r="M45" s="61">
        <f t="shared" si="3"/>
        <v>0</v>
      </c>
      <c r="N45" s="61">
        <f ca="1">IF(F45&lt;&gt;"",SUM(J45:M45),SUM($N$17:N44))</f>
        <v>0</v>
      </c>
      <c r="O45" s="8">
        <f ca="1">IF(F45="",SUM($O$17:O44),P44*$H$1)</f>
        <v>415.42767421114769</v>
      </c>
      <c r="P45" s="8">
        <f t="shared" ca="1" si="14"/>
        <v>88424.591157049232</v>
      </c>
      <c r="Q45" s="1"/>
      <c r="R45" s="47"/>
      <c r="S45" s="36">
        <v>29</v>
      </c>
      <c r="T45" s="7">
        <v>5</v>
      </c>
      <c r="U45" s="8">
        <f t="shared" ca="1" si="24"/>
        <v>2695030.155680526</v>
      </c>
      <c r="V45" s="10">
        <f t="shared" ca="1" si="25"/>
        <v>16842.59</v>
      </c>
      <c r="W45" s="8">
        <f t="shared" ca="1" si="26"/>
        <v>13118.195557899307</v>
      </c>
      <c r="X45" s="8">
        <f t="shared" ca="1" si="27"/>
        <v>2691305.7612384255</v>
      </c>
      <c r="Y45">
        <f t="shared" ca="1" si="15"/>
        <v>29</v>
      </c>
      <c r="AA45" s="202">
        <f t="shared" ca="1" si="4"/>
        <v>14316.201499999999</v>
      </c>
      <c r="AB45" s="202"/>
      <c r="AC45" s="38">
        <f t="shared" ca="1" si="16"/>
        <v>29</v>
      </c>
      <c r="AF45" s="43">
        <f t="shared" ca="1" si="17"/>
        <v>57557</v>
      </c>
      <c r="AG45" s="46">
        <f t="shared" si="28"/>
        <v>32</v>
      </c>
      <c r="AH45" s="81">
        <f t="shared" ca="1" si="5"/>
        <v>46851.073517946366</v>
      </c>
      <c r="AI45" s="81">
        <f t="shared" ca="1" si="29"/>
        <v>1445121.0294032872</v>
      </c>
      <c r="AK45" s="43">
        <f t="shared" ca="1" si="18"/>
        <v>57557</v>
      </c>
      <c r="AL45" s="46">
        <f t="shared" si="30"/>
        <v>92</v>
      </c>
      <c r="AM45" s="81">
        <f t="shared" ca="1" si="19"/>
        <v>23466.675084882405</v>
      </c>
      <c r="AN45" s="81">
        <f t="shared" ca="1" si="31"/>
        <v>2125009.6157402666</v>
      </c>
      <c r="AQ45" s="43">
        <f t="shared" ca="1" si="20"/>
        <v>57557</v>
      </c>
      <c r="AR45" s="46">
        <f t="shared" si="32"/>
        <v>152</v>
      </c>
      <c r="AS45" s="81">
        <f t="shared" ca="1" si="6"/>
        <v>17858.505799009516</v>
      </c>
      <c r="AT45" s="10">
        <f t="shared" ca="1" si="21"/>
        <v>2696634.3756504371</v>
      </c>
      <c r="AU45" s="77"/>
      <c r="AV45" s="43">
        <f t="shared" ca="1" si="22"/>
        <v>57557</v>
      </c>
      <c r="AW45" s="46">
        <f t="shared" si="33"/>
        <v>272</v>
      </c>
      <c r="AX45" s="81">
        <f t="shared" ca="1" si="7"/>
        <v>10715.103479405714</v>
      </c>
      <c r="AY45" s="10">
        <f t="shared" ca="1" si="23"/>
        <v>2903793.0429189485</v>
      </c>
    </row>
    <row r="46" spans="1:51" x14ac:dyDescent="0.25">
      <c r="A46" s="10">
        <f t="shared" ca="1" si="8"/>
        <v>25000</v>
      </c>
      <c r="B46" s="10">
        <f t="shared" ca="1" si="9"/>
        <v>16842.59</v>
      </c>
      <c r="C46" s="10">
        <f t="shared" ca="1" si="10"/>
        <v>8157.41</v>
      </c>
      <c r="D46" s="43">
        <f t="shared" ca="1" si="11"/>
        <v>46660</v>
      </c>
      <c r="E46" s="47">
        <f t="shared" ca="1" si="12"/>
        <v>2027</v>
      </c>
      <c r="F46" s="67">
        <f t="shared" ca="1" si="13"/>
        <v>9</v>
      </c>
      <c r="G46" s="11">
        <f ca="1">IF(F46="",SUM($G$17:G45),IF(F46=12,(B46*$C$2*2),($C$2*B46)))</f>
        <v>1431.6201500000002</v>
      </c>
      <c r="H46" s="61">
        <f ca="1">IF(F46="",SUM($H$17:H45),IF($O$11=1,G46,IF($O$11=2,((G46/$C$2)*8.5%),IF($O$11=3,0,0))))</f>
        <v>1431.6201500000002</v>
      </c>
      <c r="I46" s="61">
        <f ca="1">IF(F46&lt;&gt;"",IF($H$4&lt;&gt;"Sim",(G46+H46)*$G$9,((G46+H46)*$G$8)),SUM($I$17:I45))</f>
        <v>200.42682100000005</v>
      </c>
      <c r="J46" s="61">
        <f t="shared" ca="1" si="0"/>
        <v>0</v>
      </c>
      <c r="K46" s="61">
        <f t="shared" si="1"/>
        <v>0</v>
      </c>
      <c r="L46" s="61">
        <f t="shared" si="2"/>
        <v>0</v>
      </c>
      <c r="M46" s="61">
        <f t="shared" si="3"/>
        <v>0</v>
      </c>
      <c r="N46" s="61">
        <f ca="1">IF(F46&lt;&gt;"",SUM(J46:M46),SUM($N$17:N45))</f>
        <v>0</v>
      </c>
      <c r="O46" s="8">
        <f ca="1">IF(F46="",SUM($O$17:O45),P45*$H$1)</f>
        <v>430.41116867672292</v>
      </c>
      <c r="P46" s="8">
        <f t="shared" ca="1" si="14"/>
        <v>91517.815804725964</v>
      </c>
      <c r="Q46" s="1"/>
      <c r="R46" s="47"/>
      <c r="S46" s="36">
        <v>30</v>
      </c>
      <c r="T46" s="7">
        <v>6</v>
      </c>
      <c r="U46" s="8">
        <f t="shared" ca="1" si="24"/>
        <v>2691305.7612384255</v>
      </c>
      <c r="V46" s="10">
        <f t="shared" ca="1" si="25"/>
        <v>16842.59</v>
      </c>
      <c r="W46" s="8">
        <f t="shared" ca="1" si="26"/>
        <v>13100.066879627102</v>
      </c>
      <c r="X46" s="8">
        <f t="shared" ca="1" si="27"/>
        <v>2687563.2381180529</v>
      </c>
      <c r="Y46">
        <f t="shared" ca="1" si="15"/>
        <v>30</v>
      </c>
      <c r="AA46" s="202">
        <f t="shared" ca="1" si="4"/>
        <v>14316.201499999999</v>
      </c>
      <c r="AB46" s="202"/>
      <c r="AC46" s="38">
        <f t="shared" ca="1" si="16"/>
        <v>30</v>
      </c>
      <c r="AF46" s="43">
        <f t="shared" ca="1" si="17"/>
        <v>57588</v>
      </c>
      <c r="AG46" s="46">
        <f t="shared" si="28"/>
        <v>31</v>
      </c>
      <c r="AH46" s="81">
        <f t="shared" ca="1" si="5"/>
        <v>46843.717067320911</v>
      </c>
      <c r="AI46" s="81">
        <f t="shared" ca="1" si="29"/>
        <v>1398277.3123359664</v>
      </c>
      <c r="AK46" s="43">
        <f t="shared" ca="1" si="18"/>
        <v>57588</v>
      </c>
      <c r="AL46" s="46">
        <f t="shared" si="30"/>
        <v>91</v>
      </c>
      <c r="AM46" s="81">
        <f t="shared" ca="1" si="19"/>
        <v>23465.419862601349</v>
      </c>
      <c r="AN46" s="81">
        <f t="shared" ca="1" si="31"/>
        <v>2101544.1958776652</v>
      </c>
      <c r="AQ46" s="43">
        <f t="shared" ca="1" si="20"/>
        <v>57588</v>
      </c>
      <c r="AR46" s="46">
        <f t="shared" si="32"/>
        <v>151</v>
      </c>
      <c r="AS46" s="81">
        <f t="shared" ca="1" si="6"/>
        <v>17945.432979007666</v>
      </c>
      <c r="AT46" s="10">
        <f t="shared" ca="1" si="21"/>
        <v>2691814.9468511501</v>
      </c>
      <c r="AU46" s="77"/>
      <c r="AV46" s="43">
        <f t="shared" ca="1" si="22"/>
        <v>57588</v>
      </c>
      <c r="AW46" s="46">
        <f t="shared" si="33"/>
        <v>271</v>
      </c>
      <c r="AX46" s="81">
        <f t="shared" ca="1" si="7"/>
        <v>10767.259787404604</v>
      </c>
      <c r="AY46" s="10">
        <f t="shared" ca="1" si="23"/>
        <v>2907160.1425992432</v>
      </c>
    </row>
    <row r="47" spans="1:51" x14ac:dyDescent="0.25">
      <c r="A47" s="10">
        <f t="shared" ca="1" si="8"/>
        <v>25000</v>
      </c>
      <c r="B47" s="10">
        <f t="shared" ca="1" si="9"/>
        <v>16842.59</v>
      </c>
      <c r="C47" s="10">
        <f t="shared" ca="1" si="10"/>
        <v>8157.41</v>
      </c>
      <c r="D47" s="43">
        <f t="shared" ca="1" si="11"/>
        <v>46691</v>
      </c>
      <c r="E47" s="47">
        <f t="shared" ca="1" si="12"/>
        <v>2027</v>
      </c>
      <c r="F47" s="67">
        <f t="shared" ca="1" si="13"/>
        <v>10</v>
      </c>
      <c r="G47" s="11">
        <f ca="1">IF(F47="",SUM($G$17:G46),IF(F47=12,(B47*$C$2*2),($C$2*B47)))</f>
        <v>1431.6201500000002</v>
      </c>
      <c r="H47" s="61">
        <f ca="1">IF(F47="",SUM($H$17:H46),IF($O$11=1,G47,IF($O$11=2,((G47/$C$2)*8.5%),IF($O$11=3,0,0))))</f>
        <v>1431.6201500000002</v>
      </c>
      <c r="I47" s="61">
        <f ca="1">IF(F47&lt;&gt;"",IF($H$4&lt;&gt;"Sim",(G47+H47)*$G$9,((G47+H47)*$G$8)),SUM($I$17:I46))</f>
        <v>200.42682100000005</v>
      </c>
      <c r="J47" s="61">
        <f t="shared" ca="1" si="0"/>
        <v>0</v>
      </c>
      <c r="K47" s="61">
        <f t="shared" si="1"/>
        <v>0</v>
      </c>
      <c r="L47" s="61">
        <f t="shared" si="2"/>
        <v>0</v>
      </c>
      <c r="M47" s="61">
        <f t="shared" si="3"/>
        <v>0</v>
      </c>
      <c r="N47" s="61">
        <f ca="1">IF(F47&lt;&gt;"",SUM(J47:M47),SUM($N$17:N46))</f>
        <v>0</v>
      </c>
      <c r="O47" s="8">
        <f ca="1">IF(F47="",SUM($O$17:O46),P46*$H$1)</f>
        <v>445.46759605925484</v>
      </c>
      <c r="P47" s="8">
        <f t="shared" ca="1" si="14"/>
        <v>94626.096879785226</v>
      </c>
      <c r="Q47" s="1"/>
      <c r="R47" s="47"/>
      <c r="S47" s="36">
        <v>31</v>
      </c>
      <c r="T47" s="7">
        <v>7</v>
      </c>
      <c r="U47" s="8">
        <f t="shared" ca="1" si="24"/>
        <v>2687563.2381180529</v>
      </c>
      <c r="V47" s="10">
        <f t="shared" ca="1" si="25"/>
        <v>16842.59</v>
      </c>
      <c r="W47" s="8">
        <f t="shared" ca="1" si="26"/>
        <v>13081.849959096722</v>
      </c>
      <c r="X47" s="8">
        <f t="shared" ca="1" si="27"/>
        <v>2683802.49807715</v>
      </c>
      <c r="Y47">
        <f t="shared" ca="1" si="15"/>
        <v>31</v>
      </c>
      <c r="AA47" s="202">
        <f t="shared" ca="1" si="4"/>
        <v>14316.201499999999</v>
      </c>
      <c r="AB47" s="202"/>
      <c r="AC47" s="38">
        <f t="shared" ca="1" si="16"/>
        <v>31</v>
      </c>
      <c r="AF47" s="43">
        <f t="shared" ca="1" si="17"/>
        <v>57618</v>
      </c>
      <c r="AG47" s="46">
        <f t="shared" si="28"/>
        <v>30</v>
      </c>
      <c r="AH47" s="81">
        <f t="shared" ca="1" si="5"/>
        <v>46836.116595271124</v>
      </c>
      <c r="AI47" s="81">
        <f t="shared" ca="1" si="29"/>
        <v>1351441.1957406953</v>
      </c>
      <c r="AK47" s="43">
        <f t="shared" ca="1" si="18"/>
        <v>57618</v>
      </c>
      <c r="AL47" s="46">
        <f t="shared" si="30"/>
        <v>90</v>
      </c>
      <c r="AM47" s="81">
        <f t="shared" ca="1" si="19"/>
        <v>23464.150761293367</v>
      </c>
      <c r="AN47" s="81">
        <f t="shared" ca="1" si="31"/>
        <v>2078080.0451163717</v>
      </c>
      <c r="AQ47" s="43">
        <f t="shared" ca="1" si="20"/>
        <v>57618</v>
      </c>
      <c r="AR47" s="46">
        <f t="shared" si="32"/>
        <v>150</v>
      </c>
      <c r="AS47" s="81">
        <f t="shared" ca="1" si="6"/>
        <v>18032.78328144996</v>
      </c>
      <c r="AT47" s="10">
        <f t="shared" ca="1" si="21"/>
        <v>2686884.708936044</v>
      </c>
      <c r="AU47" s="77"/>
      <c r="AV47" s="43">
        <f t="shared" ca="1" si="22"/>
        <v>57618</v>
      </c>
      <c r="AW47" s="46">
        <f t="shared" si="33"/>
        <v>270</v>
      </c>
      <c r="AX47" s="81">
        <f t="shared" ca="1" si="7"/>
        <v>10819.669968869983</v>
      </c>
      <c r="AY47" s="10">
        <f t="shared" ca="1" si="23"/>
        <v>2910491.2216260252</v>
      </c>
    </row>
    <row r="48" spans="1:51" x14ac:dyDescent="0.25">
      <c r="A48" s="10">
        <f t="shared" ca="1" si="8"/>
        <v>25000</v>
      </c>
      <c r="B48" s="10">
        <f t="shared" ca="1" si="9"/>
        <v>16842.59</v>
      </c>
      <c r="C48" s="10">
        <f t="shared" ca="1" si="10"/>
        <v>8157.41</v>
      </c>
      <c r="D48" s="43">
        <f t="shared" ca="1" si="11"/>
        <v>46721</v>
      </c>
      <c r="E48" s="47">
        <f t="shared" ca="1" si="12"/>
        <v>2027</v>
      </c>
      <c r="F48" s="67">
        <f t="shared" ca="1" si="13"/>
        <v>11</v>
      </c>
      <c r="G48" s="11">
        <f ca="1">IF(F48="",SUM($G$17:G47),IF(F48=12,(B48*$C$2*2),($C$2*B48)))</f>
        <v>1431.6201500000002</v>
      </c>
      <c r="H48" s="61">
        <f ca="1">IF(F48="",SUM($H$17:H47),IF($O$11=1,G48,IF($O$11=2,((G48/$C$2)*8.5%),IF($O$11=3,0,0))))</f>
        <v>1431.6201500000002</v>
      </c>
      <c r="I48" s="61">
        <f ca="1">IF(F48&lt;&gt;"",IF($H$4&lt;&gt;"Sim",(G48+H48)*$G$9,((G48+H48)*$G$8)),SUM($I$17:I47))</f>
        <v>200.42682100000005</v>
      </c>
      <c r="J48" s="61">
        <f t="shared" ca="1" si="0"/>
        <v>0</v>
      </c>
      <c r="K48" s="61">
        <f t="shared" si="1"/>
        <v>0</v>
      </c>
      <c r="L48" s="61">
        <f t="shared" si="2"/>
        <v>0</v>
      </c>
      <c r="M48" s="61">
        <f t="shared" si="3"/>
        <v>0</v>
      </c>
      <c r="N48" s="61">
        <f ca="1">IF(F48&lt;&gt;"",SUM(J48:M48),SUM($N$17:N47))</f>
        <v>0</v>
      </c>
      <c r="O48" s="8">
        <f ca="1">IF(F48="",SUM($O$17:O47),P47*$H$1)</f>
        <v>460.59731136340463</v>
      </c>
      <c r="P48" s="8">
        <f t="shared" ca="1" si="14"/>
        <v>97749.50767014864</v>
      </c>
      <c r="Q48" s="1"/>
      <c r="R48" s="47"/>
      <c r="S48" s="36">
        <v>32</v>
      </c>
      <c r="T48" s="7">
        <v>8</v>
      </c>
      <c r="U48" s="8">
        <f t="shared" ca="1" si="24"/>
        <v>2683802.49807715</v>
      </c>
      <c r="V48" s="10">
        <f t="shared" ca="1" si="25"/>
        <v>16842.59</v>
      </c>
      <c r="W48" s="8">
        <f t="shared" ca="1" si="26"/>
        <v>13063.544366784517</v>
      </c>
      <c r="X48" s="8">
        <f t="shared" ca="1" si="27"/>
        <v>2680023.4524439345</v>
      </c>
      <c r="Y48">
        <f t="shared" ca="1" si="15"/>
        <v>32</v>
      </c>
      <c r="AA48" s="202">
        <f t="shared" ca="1" si="4"/>
        <v>14316.201499999999</v>
      </c>
      <c r="AB48" s="202"/>
      <c r="AC48" s="38">
        <f t="shared" ca="1" si="16"/>
        <v>32</v>
      </c>
      <c r="AF48" s="43">
        <f t="shared" ca="1" si="17"/>
        <v>57649</v>
      </c>
      <c r="AG48" s="46">
        <f t="shared" si="28"/>
        <v>29</v>
      </c>
      <c r="AH48" s="81">
        <f t="shared" ca="1" si="5"/>
        <v>46828.255313691407</v>
      </c>
      <c r="AI48" s="81">
        <f t="shared" ca="1" si="29"/>
        <v>1304612.9404270039</v>
      </c>
      <c r="AK48" s="43">
        <f t="shared" ca="1" si="18"/>
        <v>57649</v>
      </c>
      <c r="AL48" s="46">
        <f t="shared" si="30"/>
        <v>89</v>
      </c>
      <c r="AM48" s="81">
        <f t="shared" ca="1" si="19"/>
        <v>23462.867469829282</v>
      </c>
      <c r="AN48" s="81">
        <f t="shared" ca="1" si="31"/>
        <v>2054617.1776465424</v>
      </c>
      <c r="AQ48" s="43">
        <f t="shared" ca="1" si="20"/>
        <v>57649</v>
      </c>
      <c r="AR48" s="46">
        <f t="shared" si="32"/>
        <v>149</v>
      </c>
      <c r="AS48" s="81">
        <f t="shared" ca="1" si="6"/>
        <v>18120.558765906291</v>
      </c>
      <c r="AT48" s="10">
        <f t="shared" ca="1" si="21"/>
        <v>2681842.6973541309</v>
      </c>
      <c r="AU48" s="77"/>
      <c r="AV48" s="43">
        <f t="shared" ca="1" si="22"/>
        <v>57649</v>
      </c>
      <c r="AW48" s="46">
        <f t="shared" si="33"/>
        <v>269</v>
      </c>
      <c r="AX48" s="81">
        <f t="shared" ca="1" si="7"/>
        <v>10872.335259543781</v>
      </c>
      <c r="AY48" s="10">
        <f t="shared" ca="1" si="23"/>
        <v>2913785.8495577332</v>
      </c>
    </row>
    <row r="49" spans="1:51" x14ac:dyDescent="0.25">
      <c r="A49" s="10">
        <f t="shared" ca="1" si="8"/>
        <v>25000</v>
      </c>
      <c r="B49" s="10">
        <f t="shared" ca="1" si="9"/>
        <v>16842.59</v>
      </c>
      <c r="C49" s="10">
        <f t="shared" ca="1" si="10"/>
        <v>8157.41</v>
      </c>
      <c r="D49" s="43">
        <f t="shared" ca="1" si="11"/>
        <v>46752</v>
      </c>
      <c r="E49" s="47">
        <f t="shared" ca="1" si="12"/>
        <v>2027</v>
      </c>
      <c r="F49" s="67">
        <f t="shared" ca="1" si="13"/>
        <v>12</v>
      </c>
      <c r="G49" s="11">
        <f ca="1">IF(F49="",SUM($G$17:G48),IF(F49=12,(B49*$C$2*2),($C$2*B49)))</f>
        <v>2863.2403000000004</v>
      </c>
      <c r="H49" s="61">
        <f ca="1">IF(F49="",SUM($H$17:H48),IF($O$11=1,G49,IF($O$11=2,((G49/$C$2)*8.5%),IF($O$11=3,0,0))))</f>
        <v>2863.2403000000004</v>
      </c>
      <c r="I49" s="61">
        <f ca="1">IF(F49&lt;&gt;"",IF($H$4&lt;&gt;"Sim",(G49+H49)*$G$9,((G49+H49)*$G$8)),SUM($I$17:I48))</f>
        <v>400.85364200000009</v>
      </c>
      <c r="J49" s="61">
        <f t="shared" ca="1" si="0"/>
        <v>0</v>
      </c>
      <c r="K49" s="61">
        <f t="shared" si="1"/>
        <v>0</v>
      </c>
      <c r="L49" s="61">
        <f t="shared" si="2"/>
        <v>0</v>
      </c>
      <c r="M49" s="61">
        <f t="shared" si="3"/>
        <v>0</v>
      </c>
      <c r="N49" s="61">
        <f ca="1">IF(F49&lt;&gt;"",SUM(J49:M49),SUM($N$17:N48))</f>
        <v>0</v>
      </c>
      <c r="O49" s="8">
        <f ca="1">IF(F49="",SUM($O$17:O48),P48*$H$1)</f>
        <v>475.80067132183666</v>
      </c>
      <c r="P49" s="8">
        <f t="shared" ca="1" si="14"/>
        <v>103550.93529947048</v>
      </c>
      <c r="Q49" s="1"/>
      <c r="R49" s="47"/>
      <c r="S49" s="36">
        <v>33</v>
      </c>
      <c r="T49" s="7">
        <v>9</v>
      </c>
      <c r="U49" s="8">
        <f t="shared" ca="1" si="24"/>
        <v>2680023.4524439345</v>
      </c>
      <c r="V49" s="10">
        <f t="shared" ca="1" si="25"/>
        <v>16842.59</v>
      </c>
      <c r="W49" s="8">
        <f t="shared" ca="1" si="26"/>
        <v>13045.149671076102</v>
      </c>
      <c r="X49" s="8">
        <f t="shared" ca="1" si="27"/>
        <v>2676226.012115011</v>
      </c>
      <c r="Y49">
        <f t="shared" ca="1" si="15"/>
        <v>33</v>
      </c>
      <c r="AA49" s="202">
        <f t="shared" ca="1" si="4"/>
        <v>14316.201499999999</v>
      </c>
      <c r="AB49" s="202"/>
      <c r="AC49" s="38">
        <f t="shared" ca="1" si="16"/>
        <v>33</v>
      </c>
      <c r="AF49" s="43">
        <f t="shared" ca="1" si="17"/>
        <v>57679</v>
      </c>
      <c r="AG49" s="46">
        <f t="shared" si="28"/>
        <v>28</v>
      </c>
      <c r="AH49" s="81">
        <f t="shared" ref="AH49:AH76" ca="1" si="34">(AI48+(AI48*$AI$10))/AG49</f>
        <v>46820.114638669045</v>
      </c>
      <c r="AI49" s="81">
        <f t="shared" ca="1" si="29"/>
        <v>1257792.8257883349</v>
      </c>
      <c r="AK49" s="43">
        <f t="shared" ca="1" si="18"/>
        <v>57679</v>
      </c>
      <c r="AL49" s="46">
        <f t="shared" si="30"/>
        <v>88</v>
      </c>
      <c r="AM49" s="81">
        <f t="shared" ca="1" si="19"/>
        <v>23461.56966649045</v>
      </c>
      <c r="AN49" s="81">
        <f t="shared" ca="1" si="31"/>
        <v>2031155.607980052</v>
      </c>
      <c r="AQ49" s="43">
        <f t="shared" ca="1" si="20"/>
        <v>57679</v>
      </c>
      <c r="AR49" s="46">
        <f t="shared" si="32"/>
        <v>148</v>
      </c>
      <c r="AS49" s="81">
        <f t="shared" ref="AS49:AS76" ca="1" si="35">(AT48+(AT48*$AI$10))/AR49</f>
        <v>18208.76150197161</v>
      </c>
      <c r="AT49" s="10">
        <f t="shared" ca="1" si="21"/>
        <v>2676687.9407898267</v>
      </c>
      <c r="AU49" s="77"/>
      <c r="AV49" s="43">
        <f t="shared" ca="1" si="22"/>
        <v>57679</v>
      </c>
      <c r="AW49" s="46">
        <f t="shared" si="33"/>
        <v>268</v>
      </c>
      <c r="AX49" s="81">
        <f t="shared" ca="1" si="7"/>
        <v>10925.256901182973</v>
      </c>
      <c r="AY49" s="10">
        <f t="shared" ca="1" si="23"/>
        <v>2917043.5926158535</v>
      </c>
    </row>
    <row r="50" spans="1:51" x14ac:dyDescent="0.25">
      <c r="A50" s="10">
        <f t="shared" ca="1" si="8"/>
        <v>25000</v>
      </c>
      <c r="B50" s="10">
        <f t="shared" ca="1" si="9"/>
        <v>16842.59</v>
      </c>
      <c r="C50" s="10">
        <f t="shared" ca="1" si="10"/>
        <v>8157.41</v>
      </c>
      <c r="D50" s="43">
        <f t="shared" ca="1" si="11"/>
        <v>46783</v>
      </c>
      <c r="E50" s="47">
        <f t="shared" ca="1" si="12"/>
        <v>2028</v>
      </c>
      <c r="F50" s="67">
        <f t="shared" ca="1" si="13"/>
        <v>1</v>
      </c>
      <c r="G50" s="11">
        <f ca="1">IF(F50="",SUM($G$17:G49),IF(F50=12,(B50*$C$2*2),($C$2*B50)))</f>
        <v>1431.6201500000002</v>
      </c>
      <c r="H50" s="61">
        <f ca="1">IF(F50="",SUM($H$17:H49),IF($O$11=1,G50,IF($O$11=2,((G50/$C$2)*8.5%),IF($O$11=3,0,0))))</f>
        <v>1431.6201500000002</v>
      </c>
      <c r="I50" s="61">
        <f ca="1">IF(F50&lt;&gt;"",IF($H$4&lt;&gt;"Sim",(G50+H50)*$G$9,((G50+H50)*$G$8)),SUM($I$17:I49))</f>
        <v>200.42682100000005</v>
      </c>
      <c r="J50" s="61">
        <f t="shared" ca="1" si="0"/>
        <v>0</v>
      </c>
      <c r="K50" s="61">
        <f t="shared" si="1"/>
        <v>0</v>
      </c>
      <c r="L50" s="61">
        <f t="shared" si="2"/>
        <v>0</v>
      </c>
      <c r="M50" s="61">
        <f t="shared" si="3"/>
        <v>0</v>
      </c>
      <c r="N50" s="61">
        <f ca="1">IF(F50&lt;&gt;"",SUM(J50:M50),SUM($N$17:N49))</f>
        <v>0</v>
      </c>
      <c r="O50" s="8">
        <f ca="1">IF(F50="",SUM($O$17:O49),P49*$H$1)</f>
        <v>504.03941365873897</v>
      </c>
      <c r="P50" s="8">
        <f t="shared" ca="1" si="14"/>
        <v>106717.78819212923</v>
      </c>
      <c r="Q50" s="1"/>
      <c r="R50" s="47"/>
      <c r="S50" s="36">
        <v>34</v>
      </c>
      <c r="T50" s="7">
        <v>10</v>
      </c>
      <c r="U50" s="8">
        <f t="shared" ca="1" si="24"/>
        <v>2676226.012115011</v>
      </c>
      <c r="V50" s="10">
        <f t="shared" ca="1" si="25"/>
        <v>16842.59</v>
      </c>
      <c r="W50" s="8">
        <f t="shared" ca="1" si="26"/>
        <v>13026.665438256194</v>
      </c>
      <c r="X50" s="8">
        <f t="shared" ca="1" si="27"/>
        <v>2672410.0875532674</v>
      </c>
      <c r="Y50">
        <f t="shared" ca="1" si="15"/>
        <v>34</v>
      </c>
      <c r="AA50" s="202">
        <f t="shared" ca="1" si="4"/>
        <v>14316.201499999999</v>
      </c>
      <c r="AB50" s="202"/>
      <c r="AC50" s="38">
        <f t="shared" ca="1" si="16"/>
        <v>34</v>
      </c>
      <c r="AF50" s="43">
        <f t="shared" ca="1" si="17"/>
        <v>57710</v>
      </c>
      <c r="AG50" s="46">
        <f t="shared" si="28"/>
        <v>27</v>
      </c>
      <c r="AH50" s="81">
        <f t="shared" ca="1" si="34"/>
        <v>46811.673924762421</v>
      </c>
      <c r="AI50" s="81">
        <f t="shared" ca="1" si="29"/>
        <v>1210981.1518635724</v>
      </c>
      <c r="AK50" s="43">
        <f t="shared" ca="1" si="18"/>
        <v>57710</v>
      </c>
      <c r="AL50" s="46">
        <f t="shared" si="30"/>
        <v>87</v>
      </c>
      <c r="AM50" s="81">
        <f t="shared" ca="1" si="19"/>
        <v>23460.257018482469</v>
      </c>
      <c r="AN50" s="81">
        <f t="shared" ca="1" si="31"/>
        <v>2007695.3509615695</v>
      </c>
      <c r="AQ50" s="43">
        <f t="shared" ca="1" si="20"/>
        <v>57710</v>
      </c>
      <c r="AR50" s="46">
        <f t="shared" si="32"/>
        <v>147</v>
      </c>
      <c r="AS50" s="81">
        <f t="shared" ca="1" si="35"/>
        <v>18297.393569314729</v>
      </c>
      <c r="AT50" s="10">
        <f t="shared" ref="AT50:AT76" ca="1" si="36">(AT49+(AT49*$AI$10)-AS50)</f>
        <v>2671419.4611199503</v>
      </c>
      <c r="AU50" s="77"/>
      <c r="AV50" s="43">
        <f t="shared" ca="1" si="22"/>
        <v>57710</v>
      </c>
      <c r="AW50" s="46">
        <f t="shared" si="33"/>
        <v>267</v>
      </c>
      <c r="AX50" s="81">
        <f t="shared" ca="1" si="7"/>
        <v>10978.436141588843</v>
      </c>
      <c r="AY50" s="10">
        <f t="shared" ca="1" si="23"/>
        <v>2920264.0136626326</v>
      </c>
    </row>
    <row r="51" spans="1:51" x14ac:dyDescent="0.25">
      <c r="A51" s="10">
        <f t="shared" ca="1" si="8"/>
        <v>25000</v>
      </c>
      <c r="B51" s="10">
        <f t="shared" ca="1" si="9"/>
        <v>16842.59</v>
      </c>
      <c r="C51" s="10">
        <f t="shared" ca="1" si="10"/>
        <v>8157.41</v>
      </c>
      <c r="D51" s="43">
        <f t="shared" ca="1" si="11"/>
        <v>46812</v>
      </c>
      <c r="E51" s="47">
        <f t="shared" ca="1" si="12"/>
        <v>2028</v>
      </c>
      <c r="F51" s="67">
        <f t="shared" ca="1" si="13"/>
        <v>2</v>
      </c>
      <c r="G51" s="11">
        <f ca="1">IF(F51="",SUM($G$17:G50),IF(F51=12,(B51*$C$2*2),($C$2*B51)))</f>
        <v>1431.6201500000002</v>
      </c>
      <c r="H51" s="61">
        <f ca="1">IF(F51="",SUM($H$17:H50),IF($O$11=1,G51,IF($O$11=2,((G51/$C$2)*8.5%),IF($O$11=3,0,0))))</f>
        <v>1431.6201500000002</v>
      </c>
      <c r="I51" s="61">
        <f ca="1">IF(F51&lt;&gt;"",IF($H$4&lt;&gt;"Sim",(G51+H51)*$G$9,((G51+H51)*$G$8)),SUM($I$17:I50))</f>
        <v>200.42682100000005</v>
      </c>
      <c r="J51" s="61">
        <f t="shared" ca="1" si="0"/>
        <v>0</v>
      </c>
      <c r="K51" s="61">
        <f t="shared" si="1"/>
        <v>0</v>
      </c>
      <c r="L51" s="61">
        <f t="shared" si="2"/>
        <v>0</v>
      </c>
      <c r="M51" s="61">
        <f t="shared" si="3"/>
        <v>0</v>
      </c>
      <c r="N51" s="61">
        <f ca="1">IF(F51&lt;&gt;"",SUM(J51:M51),SUM($N$17:N50))</f>
        <v>0</v>
      </c>
      <c r="O51" s="8">
        <f ca="1">IF(F51="",SUM($O$17:O50),P50*$H$1)</f>
        <v>519.45423024675836</v>
      </c>
      <c r="P51" s="8">
        <f t="shared" ca="1" si="14"/>
        <v>109900.05590137599</v>
      </c>
      <c r="Q51" s="1"/>
      <c r="R51" s="47"/>
      <c r="S51" s="36">
        <v>35</v>
      </c>
      <c r="T51" s="7">
        <v>11</v>
      </c>
      <c r="U51" s="8">
        <f t="shared" ca="1" si="24"/>
        <v>2672410.0875532674</v>
      </c>
      <c r="V51" s="10">
        <f t="shared" ca="1" si="25"/>
        <v>16842.59</v>
      </c>
      <c r="W51" s="8">
        <f t="shared" ca="1" si="26"/>
        <v>13008.091232498373</v>
      </c>
      <c r="X51" s="8">
        <f t="shared" ca="1" si="27"/>
        <v>2668575.5887857657</v>
      </c>
      <c r="Y51">
        <f t="shared" ca="1" si="15"/>
        <v>35</v>
      </c>
      <c r="AA51" s="202">
        <f t="shared" ca="1" si="4"/>
        <v>14316.201499999999</v>
      </c>
      <c r="AB51" s="202"/>
      <c r="AC51" s="38">
        <f t="shared" ca="1" si="16"/>
        <v>35</v>
      </c>
      <c r="AF51" s="43">
        <f t="shared" ca="1" si="17"/>
        <v>57741</v>
      </c>
      <c r="AG51" s="46">
        <f t="shared" si="28"/>
        <v>26</v>
      </c>
      <c r="AH51" s="81">
        <f t="shared" ca="1" si="34"/>
        <v>46802.910148228679</v>
      </c>
      <c r="AI51" s="81">
        <f t="shared" ca="1" si="29"/>
        <v>1164178.2417153437</v>
      </c>
      <c r="AK51" s="43">
        <f t="shared" ca="1" si="18"/>
        <v>57741</v>
      </c>
      <c r="AL51" s="46">
        <f t="shared" si="30"/>
        <v>86</v>
      </c>
      <c r="AM51" s="81">
        <f t="shared" ca="1" si="19"/>
        <v>23458.929181420684</v>
      </c>
      <c r="AN51" s="81">
        <f t="shared" ca="1" si="31"/>
        <v>1984236.4217801488</v>
      </c>
      <c r="AQ51" s="43">
        <f t="shared" ca="1" si="20"/>
        <v>57741</v>
      </c>
      <c r="AR51" s="46">
        <f t="shared" si="32"/>
        <v>146</v>
      </c>
      <c r="AS51" s="81">
        <f t="shared" ca="1" si="35"/>
        <v>18386.457057727352</v>
      </c>
      <c r="AT51" s="10">
        <f t="shared" ca="1" si="36"/>
        <v>2666036.2733704657</v>
      </c>
      <c r="AU51" s="77"/>
      <c r="AV51" s="43">
        <f t="shared" ca="1" si="22"/>
        <v>57741</v>
      </c>
      <c r="AW51" s="46">
        <f t="shared" si="33"/>
        <v>266</v>
      </c>
      <c r="AX51" s="81">
        <f t="shared" ca="1" si="7"/>
        <v>11031.874234636418</v>
      </c>
      <c r="AY51" s="10">
        <f t="shared" ca="1" si="23"/>
        <v>2923446.6721786507</v>
      </c>
    </row>
    <row r="52" spans="1:51" x14ac:dyDescent="0.25">
      <c r="A52" s="10">
        <f t="shared" ca="1" si="8"/>
        <v>25000</v>
      </c>
      <c r="B52" s="10">
        <f t="shared" ca="1" si="9"/>
        <v>16842.59</v>
      </c>
      <c r="C52" s="10">
        <f t="shared" ca="1" si="10"/>
        <v>8157.41</v>
      </c>
      <c r="D52" s="43">
        <f t="shared" ca="1" si="11"/>
        <v>46843</v>
      </c>
      <c r="E52" s="47">
        <f t="shared" ca="1" si="12"/>
        <v>2028</v>
      </c>
      <c r="F52" s="67">
        <f t="shared" ca="1" si="13"/>
        <v>3</v>
      </c>
      <c r="G52" s="11">
        <f ca="1">IF(F52="",SUM($G$17:G51),IF(F52=12,(B52*$C$2*2),($C$2*B52)))</f>
        <v>1431.6201500000002</v>
      </c>
      <c r="H52" s="61">
        <f ca="1">IF(F52="",SUM($H$17:H51),IF($O$11=1,G52,IF($O$11=2,((G52/$C$2)*8.5%),IF($O$11=3,0,0))))</f>
        <v>1431.6201500000002</v>
      </c>
      <c r="I52" s="61">
        <f ca="1">IF(F52&lt;&gt;"",IF($H$4&lt;&gt;"Sim",(G52+H52)*$G$9,((G52+H52)*$G$8)),SUM($I$17:I51))</f>
        <v>200.42682100000005</v>
      </c>
      <c r="J52" s="61">
        <f t="shared" ca="1" si="0"/>
        <v>0</v>
      </c>
      <c r="K52" s="61">
        <f t="shared" si="1"/>
        <v>0</v>
      </c>
      <c r="L52" s="61">
        <f t="shared" si="2"/>
        <v>0</v>
      </c>
      <c r="M52" s="61">
        <f t="shared" si="3"/>
        <v>0</v>
      </c>
      <c r="N52" s="61">
        <f ca="1">IF(F52&lt;&gt;"",SUM(J52:M52),SUM($N$17:N51))</f>
        <v>0</v>
      </c>
      <c r="O52" s="8">
        <f ca="1">IF(F52="",SUM($O$17:O51),P51*$H$1)</f>
        <v>534.94407923397534</v>
      </c>
      <c r="P52" s="8">
        <f t="shared" ca="1" si="14"/>
        <v>113097.81345960997</v>
      </c>
      <c r="Q52" s="1"/>
      <c r="R52" s="47"/>
      <c r="S52" s="36">
        <v>36</v>
      </c>
      <c r="T52" s="7">
        <v>12</v>
      </c>
      <c r="U52" s="8">
        <f t="shared" ca="1" si="24"/>
        <v>2668575.5887857657</v>
      </c>
      <c r="V52" s="10">
        <f t="shared" ca="1" si="25"/>
        <v>16842.59</v>
      </c>
      <c r="W52" s="8">
        <f t="shared" ca="1" si="26"/>
        <v>12989.426615854813</v>
      </c>
      <c r="X52" s="8">
        <f t="shared" ca="1" si="27"/>
        <v>2664722.4254016206</v>
      </c>
      <c r="Y52">
        <f t="shared" ca="1" si="15"/>
        <v>36</v>
      </c>
      <c r="AA52" s="202">
        <f t="shared" ca="1" si="4"/>
        <v>14316.201499999999</v>
      </c>
      <c r="AB52" s="202"/>
      <c r="AC52" s="38">
        <f t="shared" ca="1" si="16"/>
        <v>36</v>
      </c>
      <c r="AF52" s="43">
        <f t="shared" ca="1" si="17"/>
        <v>57769</v>
      </c>
      <c r="AG52" s="46">
        <f t="shared" si="28"/>
        <v>25</v>
      </c>
      <c r="AH52" s="81">
        <f t="shared" ca="1" si="34"/>
        <v>46793.79752695861</v>
      </c>
      <c r="AI52" s="81">
        <f t="shared" ca="1" si="29"/>
        <v>1117384.444188385</v>
      </c>
      <c r="AK52" s="43">
        <f t="shared" ca="1" si="18"/>
        <v>57769</v>
      </c>
      <c r="AL52" s="46">
        <f t="shared" si="30"/>
        <v>85</v>
      </c>
      <c r="AM52" s="81">
        <f t="shared" ca="1" si="19"/>
        <v>23457.5857987854</v>
      </c>
      <c r="AN52" s="81">
        <f t="shared" ca="1" si="31"/>
        <v>1960778.8359813634</v>
      </c>
      <c r="AQ52" s="43">
        <f t="shared" ca="1" si="20"/>
        <v>57769</v>
      </c>
      <c r="AR52" s="46">
        <f t="shared" si="32"/>
        <v>145</v>
      </c>
      <c r="AS52" s="81">
        <f t="shared" ca="1" si="35"/>
        <v>18475.954067173345</v>
      </c>
      <c r="AT52" s="10">
        <f t="shared" ca="1" si="36"/>
        <v>2660537.3856729618</v>
      </c>
      <c r="AU52" s="77"/>
      <c r="AV52" s="43">
        <f t="shared" ca="1" si="22"/>
        <v>57769</v>
      </c>
      <c r="AW52" s="46">
        <f t="shared" si="33"/>
        <v>265</v>
      </c>
      <c r="AX52" s="81">
        <f t="shared" ca="1" si="7"/>
        <v>11085.572440304015</v>
      </c>
      <c r="AY52" s="10">
        <f t="shared" ca="1" si="23"/>
        <v>2926591.1242402601</v>
      </c>
    </row>
    <row r="53" spans="1:51" x14ac:dyDescent="0.25">
      <c r="A53" s="19">
        <f t="shared" ca="1" si="8"/>
        <v>25000</v>
      </c>
      <c r="B53" s="19">
        <f t="shared" ca="1" si="9"/>
        <v>16842.59</v>
      </c>
      <c r="C53" s="19">
        <f t="shared" ca="1" si="10"/>
        <v>8157.41</v>
      </c>
      <c r="D53" s="90">
        <f t="shared" ca="1" si="11"/>
        <v>46873</v>
      </c>
      <c r="E53" s="49">
        <f t="shared" ca="1" si="12"/>
        <v>2028</v>
      </c>
      <c r="F53" s="68">
        <f t="shared" ca="1" si="13"/>
        <v>4</v>
      </c>
      <c r="G53" s="91">
        <f ca="1">IF(F53="",SUM($G$17:G52),IF(F53=12,(B53*$C$2*2),($C$2*B53)))</f>
        <v>1431.6201500000002</v>
      </c>
      <c r="H53" s="92">
        <f ca="1">IF(F53="",SUM($H$17:H52),IF($O$11=1,G53,IF($O$11=2,((G53/$C$2)*8.5%),IF($O$11=3,0,0))))</f>
        <v>1431.6201500000002</v>
      </c>
      <c r="I53" s="92">
        <f ca="1">IF(F53&lt;&gt;"",IF($H$4&lt;&gt;"Sim",(G53+H53)*$G$9,((G53+H53)*$G$8)),SUM($I$17:I52))</f>
        <v>200.42682100000005</v>
      </c>
      <c r="J53" s="92">
        <f t="shared" ca="1" si="0"/>
        <v>0</v>
      </c>
      <c r="K53" s="92">
        <f t="shared" si="1"/>
        <v>0</v>
      </c>
      <c r="L53" s="92">
        <f t="shared" si="2"/>
        <v>0</v>
      </c>
      <c r="M53" s="92">
        <f t="shared" si="3"/>
        <v>0</v>
      </c>
      <c r="N53" s="92">
        <f ca="1">IF(F53&lt;&gt;"",SUM(J53:M53),SUM($N$17:N52))</f>
        <v>0</v>
      </c>
      <c r="O53" s="21">
        <f ca="1">IF(F53="",SUM($O$17:O52),P52*$H$1)</f>
        <v>550.50932584438715</v>
      </c>
      <c r="P53" s="21">
        <f t="shared" ca="1" si="14"/>
        <v>116311.13626445436</v>
      </c>
      <c r="Q53" s="1"/>
      <c r="R53" s="49">
        <v>4</v>
      </c>
      <c r="S53" s="36">
        <v>37</v>
      </c>
      <c r="T53" s="20">
        <v>1</v>
      </c>
      <c r="U53" s="21">
        <f t="shared" ca="1" si="24"/>
        <v>2664722.4254016206</v>
      </c>
      <c r="V53" s="19">
        <f t="shared" ca="1" si="25"/>
        <v>16842.59</v>
      </c>
      <c r="W53" s="21">
        <f t="shared" ca="1" si="26"/>
        <v>12970.671148245958</v>
      </c>
      <c r="X53" s="21">
        <f t="shared" ca="1" si="27"/>
        <v>2660850.5065498669</v>
      </c>
      <c r="Y53">
        <f t="shared" ca="1" si="15"/>
        <v>37</v>
      </c>
      <c r="AA53" s="213">
        <f t="shared" ca="1" si="4"/>
        <v>14316.201499999999</v>
      </c>
      <c r="AB53" s="213"/>
      <c r="AC53" s="38">
        <f t="shared" ca="1" si="16"/>
        <v>37</v>
      </c>
      <c r="AF53" s="43">
        <f t="shared" ca="1" si="17"/>
        <v>57800</v>
      </c>
      <c r="AG53" s="46">
        <f t="shared" si="28"/>
        <v>24</v>
      </c>
      <c r="AH53" s="81">
        <f t="shared" ca="1" si="34"/>
        <v>46784.307061308326</v>
      </c>
      <c r="AI53" s="81">
        <f t="shared" ca="1" si="29"/>
        <v>1070600.1371270767</v>
      </c>
      <c r="AK53" s="43">
        <f t="shared" ca="1" si="18"/>
        <v>57800</v>
      </c>
      <c r="AL53" s="46">
        <f t="shared" si="30"/>
        <v>84</v>
      </c>
      <c r="AM53" s="81">
        <f t="shared" ca="1" si="19"/>
        <v>23456.226501344729</v>
      </c>
      <c r="AN53" s="81">
        <f t="shared" ca="1" si="31"/>
        <v>1937322.6094800187</v>
      </c>
      <c r="AQ53" s="43">
        <f t="shared" ca="1" si="20"/>
        <v>57800</v>
      </c>
      <c r="AR53" s="46">
        <f t="shared" si="32"/>
        <v>144</v>
      </c>
      <c r="AS53" s="81">
        <f t="shared" ca="1" si="35"/>
        <v>18565.886707838268</v>
      </c>
      <c r="AT53" s="10">
        <f t="shared" ca="1" si="36"/>
        <v>2654921.7992208726</v>
      </c>
      <c r="AU53" s="77"/>
      <c r="AV53" s="43">
        <f t="shared" ca="1" si="22"/>
        <v>57800</v>
      </c>
      <c r="AW53" s="46">
        <f t="shared" si="33"/>
        <v>264</v>
      </c>
      <c r="AX53" s="81">
        <f t="shared" ca="1" si="7"/>
        <v>11139.532024702969</v>
      </c>
      <c r="AY53" s="10">
        <f t="shared" ca="1" si="23"/>
        <v>2929696.9224968809</v>
      </c>
    </row>
    <row r="54" spans="1:51" x14ac:dyDescent="0.25">
      <c r="A54" s="19">
        <f t="shared" ca="1" si="8"/>
        <v>25000</v>
      </c>
      <c r="B54" s="19">
        <f t="shared" ca="1" si="9"/>
        <v>16842.59</v>
      </c>
      <c r="C54" s="19">
        <f t="shared" ca="1" si="10"/>
        <v>8157.41</v>
      </c>
      <c r="D54" s="90">
        <f t="shared" ca="1" si="11"/>
        <v>46904</v>
      </c>
      <c r="E54" s="49">
        <f t="shared" ca="1" si="12"/>
        <v>2028</v>
      </c>
      <c r="F54" s="68">
        <f t="shared" ca="1" si="13"/>
        <v>5</v>
      </c>
      <c r="G54" s="91">
        <f ca="1">IF(F54="",SUM($G$17:G53),IF(F54=12,(B54*$C$2*2),($C$2*B54)))</f>
        <v>1431.6201500000002</v>
      </c>
      <c r="H54" s="92">
        <f ca="1">IF(F54="",SUM($H$17:H53),IF($O$11=1,G54,IF($O$11=2,((G54/$C$2)*8.5%),IF($O$11=3,0,0))))</f>
        <v>1431.6201500000002</v>
      </c>
      <c r="I54" s="92">
        <f ca="1">IF(F54&lt;&gt;"",IF($H$4&lt;&gt;"Sim",(G54+H54)*$G$9,((G54+H54)*$G$8)),SUM($I$17:I53))</f>
        <v>200.42682100000005</v>
      </c>
      <c r="J54" s="92">
        <f t="shared" ca="1" si="0"/>
        <v>0</v>
      </c>
      <c r="K54" s="92">
        <f t="shared" si="1"/>
        <v>0</v>
      </c>
      <c r="L54" s="92">
        <f t="shared" si="2"/>
        <v>0</v>
      </c>
      <c r="M54" s="92">
        <f t="shared" si="3"/>
        <v>0</v>
      </c>
      <c r="N54" s="92">
        <f ca="1">IF(F54&lt;&gt;"",SUM(J54:M54),SUM($N$17:N53))</f>
        <v>0</v>
      </c>
      <c r="O54" s="21">
        <f ca="1">IF(F54="",SUM($O$17:O53),P53*$H$1)</f>
        <v>566.15033707973714</v>
      </c>
      <c r="P54" s="21">
        <f t="shared" ca="1" si="14"/>
        <v>119540.1000805341</v>
      </c>
      <c r="Q54" s="1"/>
      <c r="R54" s="49"/>
      <c r="S54" s="36">
        <v>38</v>
      </c>
      <c r="T54" s="20">
        <v>2</v>
      </c>
      <c r="U54" s="21">
        <f t="shared" ca="1" si="24"/>
        <v>2660850.5065498669</v>
      </c>
      <c r="V54" s="19">
        <f t="shared" ca="1" si="25"/>
        <v>16842.59</v>
      </c>
      <c r="W54" s="21">
        <f t="shared" ca="1" si="26"/>
        <v>12951.82438745014</v>
      </c>
      <c r="X54" s="21">
        <f t="shared" ca="1" si="27"/>
        <v>2656959.7409373173</v>
      </c>
      <c r="Y54">
        <f t="shared" ca="1" si="15"/>
        <v>38</v>
      </c>
      <c r="AA54" s="213">
        <f t="shared" ca="1" si="4"/>
        <v>14316.201499999999</v>
      </c>
      <c r="AB54" s="213"/>
      <c r="AC54" s="38">
        <f t="shared" ca="1" si="16"/>
        <v>38</v>
      </c>
      <c r="AF54" s="43">
        <f t="shared" ca="1" si="17"/>
        <v>57830</v>
      </c>
      <c r="AG54" s="46">
        <f t="shared" si="28"/>
        <v>23</v>
      </c>
      <c r="AH54" s="81">
        <f t="shared" ca="1" si="34"/>
        <v>46774.405975208952</v>
      </c>
      <c r="AI54" s="81">
        <f t="shared" ca="1" si="29"/>
        <v>1023825.7311518678</v>
      </c>
      <c r="AK54" s="43">
        <f t="shared" ca="1" si="18"/>
        <v>57830</v>
      </c>
      <c r="AL54" s="46">
        <f t="shared" si="30"/>
        <v>83</v>
      </c>
      <c r="AM54" s="81">
        <f t="shared" ca="1" si="19"/>
        <v>23454.850906542713</v>
      </c>
      <c r="AN54" s="81">
        <f t="shared" ca="1" si="31"/>
        <v>1913867.758573476</v>
      </c>
      <c r="AQ54" s="43">
        <f t="shared" ca="1" si="20"/>
        <v>57830</v>
      </c>
      <c r="AR54" s="46">
        <f t="shared" si="32"/>
        <v>143</v>
      </c>
      <c r="AS54" s="81">
        <f t="shared" ca="1" si="35"/>
        <v>18656.257100179104</v>
      </c>
      <c r="AT54" s="10">
        <f t="shared" ca="1" si="36"/>
        <v>2649188.5082254326</v>
      </c>
      <c r="AU54" s="77"/>
      <c r="AV54" s="43">
        <f t="shared" ca="1" si="22"/>
        <v>57830</v>
      </c>
      <c r="AW54" s="46">
        <f t="shared" si="33"/>
        <v>263</v>
      </c>
      <c r="AX54" s="81">
        <f t="shared" ca="1" si="7"/>
        <v>11193.754260107469</v>
      </c>
      <c r="AY54" s="10">
        <f t="shared" ca="1" si="23"/>
        <v>2932763.616148157</v>
      </c>
    </row>
    <row r="55" spans="1:51" x14ac:dyDescent="0.25">
      <c r="A55" s="19">
        <f t="shared" ca="1" si="8"/>
        <v>25000</v>
      </c>
      <c r="B55" s="19">
        <f t="shared" ca="1" si="9"/>
        <v>16842.59</v>
      </c>
      <c r="C55" s="19">
        <f t="shared" ca="1" si="10"/>
        <v>8157.41</v>
      </c>
      <c r="D55" s="90">
        <f t="shared" ca="1" si="11"/>
        <v>46934</v>
      </c>
      <c r="E55" s="49">
        <f t="shared" ca="1" si="12"/>
        <v>2028</v>
      </c>
      <c r="F55" s="68">
        <f t="shared" ca="1" si="13"/>
        <v>6</v>
      </c>
      <c r="G55" s="91">
        <f ca="1">IF(F55="",SUM($G$17:G54),IF(F55=12,(B55*$C$2*2),($C$2*B55)))</f>
        <v>1431.6201500000002</v>
      </c>
      <c r="H55" s="92">
        <f ca="1">IF(F55="",SUM($H$17:H54),IF($O$11=1,G55,IF($O$11=2,((G55/$C$2)*8.5%),IF($O$11=3,0,0))))</f>
        <v>1431.6201500000002</v>
      </c>
      <c r="I55" s="92">
        <f ca="1">IF(F55&lt;&gt;"",IF($H$4&lt;&gt;"Sim",(G55+H55)*$G$9,((G55+H55)*$G$8)),SUM($I$17:I54))</f>
        <v>200.42682100000005</v>
      </c>
      <c r="J55" s="92">
        <f t="shared" ca="1" si="0"/>
        <v>0</v>
      </c>
      <c r="K55" s="92">
        <f t="shared" si="1"/>
        <v>0</v>
      </c>
      <c r="L55" s="92">
        <f t="shared" si="2"/>
        <v>0</v>
      </c>
      <c r="M55" s="92">
        <f t="shared" si="3"/>
        <v>0</v>
      </c>
      <c r="N55" s="92">
        <f ca="1">IF(F55&lt;&gt;"",SUM(J55:M55),SUM($N$17:N54))</f>
        <v>0</v>
      </c>
      <c r="O55" s="21">
        <f ca="1">IF(F55="",SUM($O$17:O54),P54*$H$1)</f>
        <v>581.8674817281684</v>
      </c>
      <c r="P55" s="21">
        <f t="shared" ca="1" si="14"/>
        <v>122784.78104126228</v>
      </c>
      <c r="Q55" s="1"/>
      <c r="R55" s="49"/>
      <c r="S55" s="36">
        <v>39</v>
      </c>
      <c r="T55" s="20">
        <v>3</v>
      </c>
      <c r="U55" s="21">
        <f t="shared" ca="1" si="24"/>
        <v>2656959.7409373173</v>
      </c>
      <c r="V55" s="19">
        <f t="shared" ca="1" si="25"/>
        <v>16842.59</v>
      </c>
      <c r="W55" s="21">
        <f t="shared" ca="1" si="26"/>
        <v>12932.885889093159</v>
      </c>
      <c r="X55" s="21">
        <f t="shared" ca="1" si="27"/>
        <v>2653050.0368264103</v>
      </c>
      <c r="Y55">
        <f t="shared" ca="1" si="15"/>
        <v>39</v>
      </c>
      <c r="AA55" s="216">
        <f t="shared" ca="1" si="4"/>
        <v>14316.201499999999</v>
      </c>
      <c r="AB55" s="217"/>
      <c r="AC55" s="38">
        <f t="shared" ca="1" si="16"/>
        <v>39</v>
      </c>
      <c r="AF55" s="43">
        <f t="shared" ca="1" si="17"/>
        <v>57861</v>
      </c>
      <c r="AG55" s="46">
        <f t="shared" si="28"/>
        <v>22</v>
      </c>
      <c r="AH55" s="81">
        <f t="shared" ca="1" si="34"/>
        <v>46764.057030379488</v>
      </c>
      <c r="AI55" s="81">
        <f t="shared" ca="1" si="29"/>
        <v>977061.67412148823</v>
      </c>
      <c r="AK55" s="43">
        <f t="shared" ca="1" si="18"/>
        <v>57861</v>
      </c>
      <c r="AL55" s="46">
        <f t="shared" si="30"/>
        <v>82</v>
      </c>
      <c r="AM55" s="81">
        <f t="shared" ca="1" si="19"/>
        <v>23453.458617850149</v>
      </c>
      <c r="AN55" s="81">
        <f t="shared" ca="1" si="31"/>
        <v>1890414.2999556258</v>
      </c>
      <c r="AQ55" s="43">
        <f t="shared" ca="1" si="20"/>
        <v>57861</v>
      </c>
      <c r="AR55" s="46">
        <f t="shared" si="32"/>
        <v>142</v>
      </c>
      <c r="AS55" s="81">
        <f t="shared" ca="1" si="35"/>
        <v>18747.067374974267</v>
      </c>
      <c r="AT55" s="10">
        <f t="shared" ca="1" si="36"/>
        <v>2643336.4998713713</v>
      </c>
      <c r="AU55" s="77"/>
      <c r="AV55" s="43">
        <f t="shared" ca="1" si="22"/>
        <v>57861</v>
      </c>
      <c r="AW55" s="46">
        <f t="shared" si="33"/>
        <v>262</v>
      </c>
      <c r="AX55" s="81">
        <f t="shared" ca="1" si="7"/>
        <v>11248.240424984566</v>
      </c>
      <c r="AY55" s="10">
        <f t="shared" ca="1" si="23"/>
        <v>2935790.7509209719</v>
      </c>
    </row>
    <row r="56" spans="1:51" x14ac:dyDescent="0.25">
      <c r="A56" s="19">
        <f t="shared" ca="1" si="8"/>
        <v>25000</v>
      </c>
      <c r="B56" s="19">
        <f t="shared" ca="1" si="9"/>
        <v>16842.59</v>
      </c>
      <c r="C56" s="19">
        <f t="shared" ca="1" si="10"/>
        <v>8157.41</v>
      </c>
      <c r="D56" s="90">
        <f t="shared" ca="1" si="11"/>
        <v>46965</v>
      </c>
      <c r="E56" s="49">
        <f t="shared" ca="1" si="12"/>
        <v>2028</v>
      </c>
      <c r="F56" s="68">
        <f t="shared" ca="1" si="13"/>
        <v>7</v>
      </c>
      <c r="G56" s="91">
        <f ca="1">IF(F56="",SUM($G$17:G55),IF(F56=12,(B56*$C$2*2),($C$2*B56)))</f>
        <v>1431.6201500000002</v>
      </c>
      <c r="H56" s="92">
        <f ca="1">IF(F56="",SUM($H$17:H55),IF($O$11=1,G56,IF($O$11=2,((G56/$C$2)*8.5%),IF($O$11=3,0,0))))</f>
        <v>1431.6201500000002</v>
      </c>
      <c r="I56" s="92">
        <f ca="1">IF(F56&lt;&gt;"",IF($H$4&lt;&gt;"Sim",(G56+H56)*$G$9,((G56+H56)*$G$8)),SUM($I$17:I55))</f>
        <v>200.42682100000005</v>
      </c>
      <c r="J56" s="92">
        <f t="shared" ca="1" si="0"/>
        <v>0</v>
      </c>
      <c r="K56" s="92">
        <f t="shared" si="1"/>
        <v>0</v>
      </c>
      <c r="L56" s="92">
        <f t="shared" si="2"/>
        <v>0</v>
      </c>
      <c r="M56" s="92">
        <f t="shared" si="3"/>
        <v>0</v>
      </c>
      <c r="N56" s="92">
        <f ca="1">IF(F56&lt;&gt;"",SUM(J56:M56),SUM($N$17:N55))</f>
        <v>0</v>
      </c>
      <c r="O56" s="21">
        <f ca="1">IF(F56="",SUM($O$17:O55),P55*$H$1)</f>
        <v>597.66113037291859</v>
      </c>
      <c r="P56" s="21">
        <f t="shared" ca="1" si="14"/>
        <v>126045.2556506352</v>
      </c>
      <c r="Q56" s="1"/>
      <c r="R56" s="49"/>
      <c r="S56" s="36">
        <v>40</v>
      </c>
      <c r="T56" s="20">
        <v>4</v>
      </c>
      <c r="U56" s="21">
        <f t="shared" ca="1" si="24"/>
        <v>2653050.0368264103</v>
      </c>
      <c r="V56" s="19">
        <f t="shared" ca="1" si="25"/>
        <v>16842.59</v>
      </c>
      <c r="W56" s="21">
        <f t="shared" ca="1" si="26"/>
        <v>12913.855206637789</v>
      </c>
      <c r="X56" s="21">
        <f t="shared" ca="1" si="27"/>
        <v>2649121.3020330481</v>
      </c>
      <c r="Y56">
        <f t="shared" ca="1" si="15"/>
        <v>40</v>
      </c>
      <c r="AA56" s="216">
        <f t="shared" ca="1" si="4"/>
        <v>14316.201499999999</v>
      </c>
      <c r="AB56" s="217"/>
      <c r="AC56" s="38">
        <f t="shared" ca="1" si="16"/>
        <v>40</v>
      </c>
      <c r="AF56" s="43">
        <f t="shared" ca="1" si="17"/>
        <v>57891</v>
      </c>
      <c r="AG56" s="46">
        <f t="shared" si="28"/>
        <v>21</v>
      </c>
      <c r="AH56" s="81">
        <f t="shared" ca="1" si="34"/>
        <v>46753.217677415872</v>
      </c>
      <c r="AI56" s="81">
        <f t="shared" ca="1" si="29"/>
        <v>930308.4564440723</v>
      </c>
      <c r="AK56" s="43">
        <f t="shared" ca="1" si="18"/>
        <v>57891</v>
      </c>
      <c r="AL56" s="46">
        <f t="shared" si="30"/>
        <v>81</v>
      </c>
      <c r="AM56" s="81">
        <f t="shared" ca="1" si="19"/>
        <v>23452.049224075399</v>
      </c>
      <c r="AN56" s="81">
        <f t="shared" ca="1" si="31"/>
        <v>1866962.2507315504</v>
      </c>
      <c r="AQ56" s="43">
        <f t="shared" ca="1" si="20"/>
        <v>57891</v>
      </c>
      <c r="AR56" s="46">
        <f t="shared" si="32"/>
        <v>141</v>
      </c>
      <c r="AS56" s="81">
        <f t="shared" ca="1" si="35"/>
        <v>18838.319673373848</v>
      </c>
      <c r="AT56" s="10">
        <f t="shared" ca="1" si="36"/>
        <v>2637364.7542723385</v>
      </c>
      <c r="AU56" s="77"/>
      <c r="AV56" s="43">
        <f t="shared" ca="1" si="22"/>
        <v>57891</v>
      </c>
      <c r="AW56" s="46">
        <f t="shared" si="33"/>
        <v>261</v>
      </c>
      <c r="AX56" s="81">
        <f t="shared" ca="1" si="7"/>
        <v>11302.991804024316</v>
      </c>
      <c r="AY56" s="10">
        <f t="shared" ca="1" si="23"/>
        <v>2938777.8690463221</v>
      </c>
    </row>
    <row r="57" spans="1:51" x14ac:dyDescent="0.25">
      <c r="A57" s="19">
        <f t="shared" ca="1" si="8"/>
        <v>25000</v>
      </c>
      <c r="B57" s="19">
        <f t="shared" ca="1" si="9"/>
        <v>16842.59</v>
      </c>
      <c r="C57" s="19">
        <f t="shared" ca="1" si="10"/>
        <v>8157.41</v>
      </c>
      <c r="D57" s="90">
        <f t="shared" ca="1" si="11"/>
        <v>46996</v>
      </c>
      <c r="E57" s="49">
        <f t="shared" ca="1" si="12"/>
        <v>2028</v>
      </c>
      <c r="F57" s="68">
        <f t="shared" ca="1" si="13"/>
        <v>8</v>
      </c>
      <c r="G57" s="91">
        <f ca="1">IF(F57="",SUM($G$17:G56),IF(F57=12,(B57*$C$2*2),($C$2*B57)))</f>
        <v>1431.6201500000002</v>
      </c>
      <c r="H57" s="92">
        <f ca="1">IF(F57="",SUM($H$17:H56),IF($O$11=1,G57,IF($O$11=2,((G57/$C$2)*8.5%),IF($O$11=3,0,0))))</f>
        <v>1431.6201500000002</v>
      </c>
      <c r="I57" s="92">
        <f ca="1">IF(F57&lt;&gt;"",IF($H$4&lt;&gt;"Sim",(G57+H57)*$G$9,((G57+H57)*$G$8)),SUM($I$17:I56))</f>
        <v>200.42682100000005</v>
      </c>
      <c r="J57" s="92">
        <f t="shared" ca="1" si="0"/>
        <v>0</v>
      </c>
      <c r="K57" s="92">
        <f t="shared" si="1"/>
        <v>0</v>
      </c>
      <c r="L57" s="92">
        <f t="shared" si="2"/>
        <v>0</v>
      </c>
      <c r="M57" s="92">
        <f t="shared" si="3"/>
        <v>0</v>
      </c>
      <c r="N57" s="92">
        <f ca="1">IF(F57&lt;&gt;"",SUM(J57:M57),SUM($N$17:N56))</f>
        <v>0</v>
      </c>
      <c r="O57" s="21">
        <f ca="1">IF(F57="",SUM($O$17:O56),P56*$H$1)</f>
        <v>613.5316554010584</v>
      </c>
      <c r="P57" s="21">
        <f t="shared" ca="1" si="14"/>
        <v>129321.60078503627</v>
      </c>
      <c r="Q57" s="1"/>
      <c r="R57" s="49"/>
      <c r="S57" s="36">
        <v>41</v>
      </c>
      <c r="T57" s="20">
        <v>5</v>
      </c>
      <c r="U57" s="21">
        <f t="shared" ca="1" si="24"/>
        <v>2649121.3020330481</v>
      </c>
      <c r="V57" s="19">
        <f t="shared" ca="1" si="25"/>
        <v>16842.59</v>
      </c>
      <c r="W57" s="21">
        <f t="shared" ca="1" si="26"/>
        <v>12894.731891373276</v>
      </c>
      <c r="X57" s="21">
        <f t="shared" ca="1" si="27"/>
        <v>2645173.4439244214</v>
      </c>
      <c r="Y57">
        <f t="shared" ca="1" si="15"/>
        <v>41</v>
      </c>
      <c r="AA57" s="216">
        <f t="shared" ca="1" si="4"/>
        <v>14316.201499999999</v>
      </c>
      <c r="AB57" s="217"/>
      <c r="AC57" s="38">
        <f t="shared" ca="1" si="16"/>
        <v>41</v>
      </c>
      <c r="AF57" s="43">
        <f t="shared" ca="1" si="17"/>
        <v>57922</v>
      </c>
      <c r="AG57" s="46">
        <f t="shared" si="28"/>
        <v>20</v>
      </c>
      <c r="AH57" s="81">
        <f t="shared" ca="1" si="34"/>
        <v>46741.838994859005</v>
      </c>
      <c r="AI57" s="81">
        <f t="shared" ca="1" si="29"/>
        <v>883566.61744921328</v>
      </c>
      <c r="AK57" s="43">
        <f t="shared" ca="1" si="18"/>
        <v>57922</v>
      </c>
      <c r="AL57" s="46">
        <f t="shared" si="30"/>
        <v>80</v>
      </c>
      <c r="AM57" s="81">
        <f t="shared" ca="1" si="19"/>
        <v>23450.622298632159</v>
      </c>
      <c r="AN57" s="81">
        <f t="shared" ca="1" si="31"/>
        <v>1843511.6284329183</v>
      </c>
      <c r="AQ57" s="43">
        <f t="shared" ca="1" si="20"/>
        <v>57922</v>
      </c>
      <c r="AR57" s="46">
        <f t="shared" si="32"/>
        <v>140</v>
      </c>
      <c r="AS57" s="81">
        <f t="shared" ca="1" si="35"/>
        <v>18930.016146950093</v>
      </c>
      <c r="AT57" s="10">
        <f t="shared" ca="1" si="36"/>
        <v>2631272.2444260628</v>
      </c>
      <c r="AU57" s="77"/>
      <c r="AV57" s="43">
        <f t="shared" ca="1" si="22"/>
        <v>57922</v>
      </c>
      <c r="AW57" s="46">
        <f t="shared" si="33"/>
        <v>260</v>
      </c>
      <c r="AX57" s="81">
        <f t="shared" ca="1" si="7"/>
        <v>11358.009688170063</v>
      </c>
      <c r="AY57" s="10">
        <f t="shared" ca="1" si="23"/>
        <v>2941724.5092360461</v>
      </c>
    </row>
    <row r="58" spans="1:51" x14ac:dyDescent="0.25">
      <c r="A58" s="19">
        <f t="shared" ca="1" si="8"/>
        <v>25000</v>
      </c>
      <c r="B58" s="19">
        <f t="shared" ca="1" si="9"/>
        <v>16842.59</v>
      </c>
      <c r="C58" s="19">
        <f t="shared" ca="1" si="10"/>
        <v>8157.41</v>
      </c>
      <c r="D58" s="90">
        <f t="shared" ca="1" si="11"/>
        <v>47026</v>
      </c>
      <c r="E58" s="49">
        <f t="shared" ca="1" si="12"/>
        <v>2028</v>
      </c>
      <c r="F58" s="68">
        <f t="shared" ca="1" si="13"/>
        <v>9</v>
      </c>
      <c r="G58" s="91">
        <f ca="1">IF(F58="",SUM($G$17:G57),IF(F58=12,(B58*$C$2*2),($C$2*B58)))</f>
        <v>1431.6201500000002</v>
      </c>
      <c r="H58" s="92">
        <f ca="1">IF(F58="",SUM($H$17:H57),IF($O$11=1,G58,IF($O$11=2,((G58/$C$2)*8.5%),IF($O$11=3,0,0))))</f>
        <v>1431.6201500000002</v>
      </c>
      <c r="I58" s="92">
        <f ca="1">IF(F58&lt;&gt;"",IF($H$4&lt;&gt;"Sim",(G58+H58)*$G$9,((G58+H58)*$G$8)),SUM($I$17:I57))</f>
        <v>200.42682100000005</v>
      </c>
      <c r="J58" s="92">
        <f t="shared" ca="1" si="0"/>
        <v>0</v>
      </c>
      <c r="K58" s="92">
        <f t="shared" si="1"/>
        <v>0</v>
      </c>
      <c r="L58" s="92">
        <f t="shared" si="2"/>
        <v>0</v>
      </c>
      <c r="M58" s="92">
        <f t="shared" si="3"/>
        <v>0</v>
      </c>
      <c r="N58" s="92">
        <f ca="1">IF(F58&lt;&gt;"",SUM(J58:M58),SUM($N$17:N57))</f>
        <v>0</v>
      </c>
      <c r="O58" s="21">
        <f ca="1">IF(F58="",SUM($O$17:O57),P57*$H$1)</f>
        <v>629.47943101227133</v>
      </c>
      <c r="P58" s="21">
        <f t="shared" ca="1" si="14"/>
        <v>132613.89369504852</v>
      </c>
      <c r="Q58" s="1"/>
      <c r="R58" s="49"/>
      <c r="S58" s="36">
        <v>42</v>
      </c>
      <c r="T58" s="20">
        <v>6</v>
      </c>
      <c r="U58" s="21">
        <f t="shared" ca="1" si="24"/>
        <v>2645173.4439244214</v>
      </c>
      <c r="V58" s="19">
        <f t="shared" ca="1" si="25"/>
        <v>16842.59</v>
      </c>
      <c r="W58" s="21">
        <f t="shared" ca="1" si="26"/>
        <v>12875.515492404737</v>
      </c>
      <c r="X58" s="21">
        <f t="shared" ca="1" si="27"/>
        <v>2641206.3694168264</v>
      </c>
      <c r="Y58">
        <f t="shared" ca="1" si="15"/>
        <v>42</v>
      </c>
      <c r="AA58" s="216">
        <f t="shared" ca="1" si="4"/>
        <v>14316.201499999999</v>
      </c>
      <c r="AB58" s="217"/>
      <c r="AC58" s="38">
        <f t="shared" ca="1" si="16"/>
        <v>42</v>
      </c>
      <c r="AF58" s="43">
        <f t="shared" ca="1" si="17"/>
        <v>57953</v>
      </c>
      <c r="AG58" s="46">
        <f t="shared" si="28"/>
        <v>19</v>
      </c>
      <c r="AH58" s="81">
        <f t="shared" ca="1" si="34"/>
        <v>46729.864349341922</v>
      </c>
      <c r="AI58" s="81">
        <f t="shared" ca="1" si="29"/>
        <v>836836.75309987133</v>
      </c>
      <c r="AK58" s="43">
        <f t="shared" ca="1" si="18"/>
        <v>57953</v>
      </c>
      <c r="AL58" s="46">
        <f t="shared" si="30"/>
        <v>79</v>
      </c>
      <c r="AM58" s="81">
        <f t="shared" ca="1" si="19"/>
        <v>23449.17739876093</v>
      </c>
      <c r="AN58" s="81">
        <f t="shared" ca="1" si="31"/>
        <v>1820062.4510341573</v>
      </c>
      <c r="AQ58" s="43">
        <f t="shared" ca="1" si="20"/>
        <v>57953</v>
      </c>
      <c r="AR58" s="46">
        <f t="shared" si="32"/>
        <v>139</v>
      </c>
      <c r="AS58" s="81">
        <f t="shared" ca="1" si="35"/>
        <v>19022.158957748132</v>
      </c>
      <c r="AT58" s="10">
        <f t="shared" ca="1" si="36"/>
        <v>2625057.936169242</v>
      </c>
      <c r="AU58" s="77"/>
      <c r="AV58" s="43">
        <f t="shared" ca="1" si="22"/>
        <v>57953</v>
      </c>
      <c r="AW58" s="46">
        <f t="shared" si="33"/>
        <v>259</v>
      </c>
      <c r="AX58" s="81">
        <f t="shared" ca="1" si="7"/>
        <v>11413.295374648886</v>
      </c>
      <c r="AY58" s="10">
        <f t="shared" ca="1" si="23"/>
        <v>2944630.2066594125</v>
      </c>
    </row>
    <row r="59" spans="1:51" x14ac:dyDescent="0.25">
      <c r="A59" s="19">
        <f t="shared" ca="1" si="8"/>
        <v>25000</v>
      </c>
      <c r="B59" s="19">
        <f t="shared" ca="1" si="9"/>
        <v>16842.59</v>
      </c>
      <c r="C59" s="19">
        <f t="shared" ca="1" si="10"/>
        <v>8157.41</v>
      </c>
      <c r="D59" s="90">
        <f t="shared" ca="1" si="11"/>
        <v>47057</v>
      </c>
      <c r="E59" s="49">
        <f t="shared" ca="1" si="12"/>
        <v>2028</v>
      </c>
      <c r="F59" s="68">
        <f t="shared" ca="1" si="13"/>
        <v>10</v>
      </c>
      <c r="G59" s="91">
        <f ca="1">IF(F59="",SUM($G$17:G58),IF(F59=12,(B59*$C$2*2),($C$2*B59)))</f>
        <v>1431.6201500000002</v>
      </c>
      <c r="H59" s="92">
        <f ca="1">IF(F59="",SUM($H$17:H58),IF($O$11=1,G59,IF($O$11=2,((G59/$C$2)*8.5%),IF($O$11=3,0,0))))</f>
        <v>1431.6201500000002</v>
      </c>
      <c r="I59" s="92">
        <f ca="1">IF(F59&lt;&gt;"",IF($H$4&lt;&gt;"Sim",(G59+H59)*$G$9,((G59+H59)*$G$8)),SUM($I$17:I58))</f>
        <v>200.42682100000005</v>
      </c>
      <c r="J59" s="92">
        <f t="shared" ca="1" si="0"/>
        <v>0</v>
      </c>
      <c r="K59" s="92">
        <f t="shared" si="1"/>
        <v>0</v>
      </c>
      <c r="L59" s="92">
        <f t="shared" si="2"/>
        <v>0</v>
      </c>
      <c r="M59" s="92">
        <f t="shared" si="3"/>
        <v>0</v>
      </c>
      <c r="N59" s="92">
        <f ca="1">IF(F59&lt;&gt;"",SUM(J59:M59),SUM($N$17:N58))</f>
        <v>0</v>
      </c>
      <c r="O59" s="21">
        <f ca="1">IF(F59="",SUM($O$17:O58),P58*$H$1)</f>
        <v>645.50483322767639</v>
      </c>
      <c r="P59" s="21">
        <f t="shared" ca="1" si="14"/>
        <v>135922.21200727619</v>
      </c>
      <c r="Q59" s="1"/>
      <c r="R59" s="49"/>
      <c r="S59" s="36">
        <v>43</v>
      </c>
      <c r="T59" s="20">
        <v>7</v>
      </c>
      <c r="U59" s="21">
        <f t="shared" ca="1" si="24"/>
        <v>2641206.3694168264</v>
      </c>
      <c r="V59" s="19">
        <f t="shared" ca="1" si="25"/>
        <v>16842.59</v>
      </c>
      <c r="W59" s="21">
        <f t="shared" ca="1" si="26"/>
        <v>12856.205556642533</v>
      </c>
      <c r="X59" s="21">
        <f t="shared" ca="1" si="27"/>
        <v>2637219.9849734693</v>
      </c>
      <c r="Y59">
        <f t="shared" ca="1" si="15"/>
        <v>43</v>
      </c>
      <c r="AA59" s="216">
        <f t="shared" ca="1" si="4"/>
        <v>14316.201499999999</v>
      </c>
      <c r="AB59" s="217"/>
      <c r="AC59" s="38">
        <f t="shared" ca="1" si="16"/>
        <v>43</v>
      </c>
      <c r="AF59" s="43">
        <f t="shared" ca="1" si="17"/>
        <v>57983</v>
      </c>
      <c r="AG59" s="46">
        <f t="shared" si="28"/>
        <v>18</v>
      </c>
      <c r="AH59" s="81">
        <f t="shared" ca="1" si="34"/>
        <v>46717.227683917918</v>
      </c>
      <c r="AI59" s="81">
        <f t="shared" ca="1" si="29"/>
        <v>790119.52541595337</v>
      </c>
      <c r="AK59" s="43">
        <f t="shared" ca="1" si="18"/>
        <v>57983</v>
      </c>
      <c r="AL59" s="46">
        <f t="shared" si="30"/>
        <v>78</v>
      </c>
      <c r="AM59" s="81">
        <f t="shared" ca="1" si="19"/>
        <v>23447.71406470062</v>
      </c>
      <c r="AN59" s="81">
        <f t="shared" ca="1" si="31"/>
        <v>1796614.7369694568</v>
      </c>
      <c r="AQ59" s="43">
        <f t="shared" ca="1" si="20"/>
        <v>57983</v>
      </c>
      <c r="AR59" s="46">
        <f t="shared" si="32"/>
        <v>138</v>
      </c>
      <c r="AS59" s="81">
        <f t="shared" ca="1" si="35"/>
        <v>19114.750278336964</v>
      </c>
      <c r="AT59" s="10">
        <f t="shared" ca="1" si="36"/>
        <v>2618720.7881321642</v>
      </c>
      <c r="AU59" s="77"/>
      <c r="AV59" s="43">
        <f t="shared" ca="1" si="22"/>
        <v>57983</v>
      </c>
      <c r="AW59" s="46">
        <f t="shared" si="33"/>
        <v>258</v>
      </c>
      <c r="AX59" s="81">
        <f t="shared" ca="1" si="7"/>
        <v>11468.850167002183</v>
      </c>
      <c r="AY59" s="10">
        <f t="shared" ca="1" si="23"/>
        <v>2947494.4929195615</v>
      </c>
    </row>
    <row r="60" spans="1:51" x14ac:dyDescent="0.25">
      <c r="A60" s="19">
        <f t="shared" ca="1" si="8"/>
        <v>25000</v>
      </c>
      <c r="B60" s="19">
        <f t="shared" ca="1" si="9"/>
        <v>16842.59</v>
      </c>
      <c r="C60" s="19">
        <f t="shared" ca="1" si="10"/>
        <v>8157.41</v>
      </c>
      <c r="D60" s="90">
        <f t="shared" ca="1" si="11"/>
        <v>47087</v>
      </c>
      <c r="E60" s="49">
        <f t="shared" ca="1" si="12"/>
        <v>2028</v>
      </c>
      <c r="F60" s="68">
        <f t="shared" ca="1" si="13"/>
        <v>11</v>
      </c>
      <c r="G60" s="91">
        <f ca="1">IF(F60="",SUM($G$17:G59),IF(F60=12,(B60*$C$2*2),($C$2*B60)))</f>
        <v>1431.6201500000002</v>
      </c>
      <c r="H60" s="92">
        <f ca="1">IF(F60="",SUM($H$17:H59),IF($O$11=1,G60,IF($O$11=2,((G60/$C$2)*8.5%),IF($O$11=3,0,0))))</f>
        <v>1431.6201500000002</v>
      </c>
      <c r="I60" s="92">
        <f ca="1">IF(F60&lt;&gt;"",IF($H$4&lt;&gt;"Sim",(G60+H60)*$G$9,((G60+H60)*$G$8)),SUM($I$17:I59))</f>
        <v>200.42682100000005</v>
      </c>
      <c r="J60" s="92">
        <f t="shared" ca="1" si="0"/>
        <v>0</v>
      </c>
      <c r="K60" s="92">
        <f t="shared" si="1"/>
        <v>0</v>
      </c>
      <c r="L60" s="92">
        <f t="shared" si="2"/>
        <v>0</v>
      </c>
      <c r="M60" s="92">
        <f t="shared" si="3"/>
        <v>0</v>
      </c>
      <c r="N60" s="92">
        <f ca="1">IF(F60&lt;&gt;"",SUM(J60:M60),SUM($N$17:N59))</f>
        <v>0</v>
      </c>
      <c r="O60" s="21">
        <f ca="1">IF(F60="",SUM($O$17:O59),P59*$H$1)</f>
        <v>661.60823989869493</v>
      </c>
      <c r="P60" s="21">
        <f t="shared" ca="1" si="14"/>
        <v>139246.63372617488</v>
      </c>
      <c r="Q60" s="1"/>
      <c r="R60" s="49"/>
      <c r="S60" s="36">
        <v>44</v>
      </c>
      <c r="T60" s="20">
        <v>8</v>
      </c>
      <c r="U60" s="21">
        <f t="shared" ca="1" si="24"/>
        <v>2637219.9849734693</v>
      </c>
      <c r="V60" s="19">
        <f t="shared" ca="1" si="25"/>
        <v>16842.59</v>
      </c>
      <c r="W60" s="21">
        <f t="shared" ca="1" si="26"/>
        <v>12836.801628791596</v>
      </c>
      <c r="X60" s="21">
        <f t="shared" ca="1" si="27"/>
        <v>2633214.1966022612</v>
      </c>
      <c r="Y60">
        <f t="shared" ca="1" si="15"/>
        <v>44</v>
      </c>
      <c r="AA60" s="216">
        <f t="shared" ca="1" si="4"/>
        <v>14316.201499999999</v>
      </c>
      <c r="AB60" s="217"/>
      <c r="AC60" s="38">
        <f t="shared" ca="1" si="16"/>
        <v>44</v>
      </c>
      <c r="AF60" s="43">
        <f t="shared" ca="1" si="17"/>
        <v>58014</v>
      </c>
      <c r="AG60" s="46">
        <f t="shared" si="28"/>
        <v>17</v>
      </c>
      <c r="AH60" s="81">
        <f t="shared" ca="1" si="34"/>
        <v>46703.851303445903</v>
      </c>
      <c r="AI60" s="81">
        <f t="shared" ca="1" si="29"/>
        <v>743415.67411250749</v>
      </c>
      <c r="AK60" s="43">
        <f t="shared" ca="1" si="18"/>
        <v>58014</v>
      </c>
      <c r="AL60" s="46">
        <f t="shared" si="30"/>
        <v>77</v>
      </c>
      <c r="AM60" s="81">
        <f t="shared" ca="1" si="19"/>
        <v>23446.231818806442</v>
      </c>
      <c r="AN60" s="81">
        <f t="shared" ca="1" si="31"/>
        <v>1773168.5051506504</v>
      </c>
      <c r="AQ60" s="43">
        <f t="shared" ca="1" si="20"/>
        <v>58014</v>
      </c>
      <c r="AR60" s="46">
        <f t="shared" si="32"/>
        <v>137</v>
      </c>
      <c r="AS60" s="81">
        <f t="shared" ca="1" si="35"/>
        <v>19207.792291860675</v>
      </c>
      <c r="AT60" s="10">
        <f t="shared" ca="1" si="36"/>
        <v>2612259.7516930518</v>
      </c>
      <c r="AU60" s="77"/>
      <c r="AV60" s="43">
        <f t="shared" ca="1" si="22"/>
        <v>58014</v>
      </c>
      <c r="AW60" s="46">
        <f t="shared" si="33"/>
        <v>257</v>
      </c>
      <c r="AX60" s="81">
        <f t="shared" ca="1" si="7"/>
        <v>11524.675375116411</v>
      </c>
      <c r="AY60" s="10">
        <f t="shared" ca="1" si="23"/>
        <v>2950316.8960298011</v>
      </c>
    </row>
    <row r="61" spans="1:51" x14ac:dyDescent="0.25">
      <c r="A61" s="19">
        <f t="shared" ca="1" si="8"/>
        <v>25000</v>
      </c>
      <c r="B61" s="19">
        <f t="shared" ca="1" si="9"/>
        <v>16842.59</v>
      </c>
      <c r="C61" s="19">
        <f t="shared" ca="1" si="10"/>
        <v>8157.41</v>
      </c>
      <c r="D61" s="90">
        <f t="shared" ca="1" si="11"/>
        <v>47118</v>
      </c>
      <c r="E61" s="49">
        <f t="shared" ca="1" si="12"/>
        <v>2028</v>
      </c>
      <c r="F61" s="68">
        <f t="shared" ca="1" si="13"/>
        <v>12</v>
      </c>
      <c r="G61" s="91">
        <f ca="1">IF(F61="",SUM($G$17:G60),IF(F61=12,(B61*$C$2*2),($C$2*B61)))</f>
        <v>2863.2403000000004</v>
      </c>
      <c r="H61" s="92">
        <f ca="1">IF(F61="",SUM($H$17:H60),IF($O$11=1,G61,IF($O$11=2,((G61/$C$2)*8.5%),IF($O$11=3,0,0))))</f>
        <v>2863.2403000000004</v>
      </c>
      <c r="I61" s="92">
        <f ca="1">IF(F61&lt;&gt;"",IF($H$4&lt;&gt;"Sim",(G61+H61)*$G$9,((G61+H61)*$G$8)),SUM($I$17:I60))</f>
        <v>400.85364200000009</v>
      </c>
      <c r="J61" s="92">
        <f t="shared" ca="1" si="0"/>
        <v>0</v>
      </c>
      <c r="K61" s="92">
        <f t="shared" si="1"/>
        <v>0</v>
      </c>
      <c r="L61" s="92">
        <f t="shared" si="2"/>
        <v>0</v>
      </c>
      <c r="M61" s="92">
        <f t="shared" si="3"/>
        <v>0</v>
      </c>
      <c r="N61" s="92">
        <f ca="1">IF(F61&lt;&gt;"",SUM(J61:M61),SUM($N$17:N60))</f>
        <v>0</v>
      </c>
      <c r="O61" s="21">
        <f ca="1">IF(F61="",SUM($O$17:O60),P60*$H$1)</f>
        <v>677.79003071595901</v>
      </c>
      <c r="P61" s="21">
        <f t="shared" ca="1" si="14"/>
        <v>145250.05071489085</v>
      </c>
      <c r="Q61" s="1"/>
      <c r="R61" s="49"/>
      <c r="S61" s="36">
        <v>45</v>
      </c>
      <c r="T61" s="20">
        <v>9</v>
      </c>
      <c r="U61" s="21">
        <f t="shared" ca="1" si="24"/>
        <v>2633214.1966022612</v>
      </c>
      <c r="V61" s="19">
        <f t="shared" ca="1" si="25"/>
        <v>16842.59</v>
      </c>
      <c r="W61" s="21">
        <f t="shared" ca="1" si="26"/>
        <v>12817.303251340678</v>
      </c>
      <c r="X61" s="21">
        <f t="shared" ca="1" si="27"/>
        <v>2629188.9098536018</v>
      </c>
      <c r="Y61">
        <f t="shared" ca="1" si="15"/>
        <v>45</v>
      </c>
      <c r="AA61" s="216">
        <f t="shared" ca="1" si="4"/>
        <v>14316.201499999999</v>
      </c>
      <c r="AB61" s="217"/>
      <c r="AC61" s="38">
        <f t="shared" ca="1" si="16"/>
        <v>45</v>
      </c>
      <c r="AF61" s="43">
        <f t="shared" ca="1" si="17"/>
        <v>58044</v>
      </c>
      <c r="AG61" s="46">
        <f t="shared" si="28"/>
        <v>16</v>
      </c>
      <c r="AH61" s="81">
        <f t="shared" ca="1" si="34"/>
        <v>46689.642968582419</v>
      </c>
      <c r="AI61" s="81">
        <f t="shared" ca="1" si="29"/>
        <v>696726.03114392504</v>
      </c>
      <c r="AK61" s="43">
        <f t="shared" ca="1" si="18"/>
        <v>58044</v>
      </c>
      <c r="AL61" s="46">
        <f t="shared" si="30"/>
        <v>76</v>
      </c>
      <c r="AM61" s="81">
        <f t="shared" ca="1" si="19"/>
        <v>23444.730164609802</v>
      </c>
      <c r="AN61" s="81">
        <f t="shared" ca="1" si="31"/>
        <v>1749723.7749860405</v>
      </c>
      <c r="AQ61" s="43">
        <f t="shared" ca="1" si="20"/>
        <v>58044</v>
      </c>
      <c r="AR61" s="46">
        <f t="shared" si="32"/>
        <v>136</v>
      </c>
      <c r="AS61" s="81">
        <f t="shared" ca="1" si="35"/>
        <v>19301.287192089916</v>
      </c>
      <c r="AT61" s="10">
        <f t="shared" ca="1" si="36"/>
        <v>2605673.7709321384</v>
      </c>
      <c r="AU61" s="77"/>
      <c r="AV61" s="43">
        <f t="shared" ca="1" si="22"/>
        <v>58044</v>
      </c>
      <c r="AW61" s="46">
        <f t="shared" si="33"/>
        <v>256</v>
      </c>
      <c r="AX61" s="81">
        <f t="shared" ca="1" si="7"/>
        <v>11580.772315253953</v>
      </c>
      <c r="AY61" s="10">
        <f t="shared" ca="1" si="23"/>
        <v>2953096.940389758</v>
      </c>
    </row>
    <row r="62" spans="1:51" x14ac:dyDescent="0.25">
      <c r="A62" s="19">
        <f t="shared" ca="1" si="8"/>
        <v>25000</v>
      </c>
      <c r="B62" s="19">
        <f t="shared" ca="1" si="9"/>
        <v>16842.59</v>
      </c>
      <c r="C62" s="19">
        <f t="shared" ca="1" si="10"/>
        <v>8157.41</v>
      </c>
      <c r="D62" s="90">
        <f t="shared" ca="1" si="11"/>
        <v>47149</v>
      </c>
      <c r="E62" s="49">
        <f t="shared" ca="1" si="12"/>
        <v>2029</v>
      </c>
      <c r="F62" s="68">
        <f t="shared" ca="1" si="13"/>
        <v>1</v>
      </c>
      <c r="G62" s="91">
        <f ca="1">IF(F62="",SUM($G$17:G61),IF(F62=12,(B62*$C$2*2),($C$2*B62)))</f>
        <v>1431.6201500000002</v>
      </c>
      <c r="H62" s="92">
        <f ca="1">IF(F62="",SUM($H$17:H61),IF($O$11=1,G62,IF($O$11=2,((G62/$C$2)*8.5%),IF($O$11=3,0,0))))</f>
        <v>1431.6201500000002</v>
      </c>
      <c r="I62" s="92">
        <f ca="1">IF(F62&lt;&gt;"",IF($H$4&lt;&gt;"Sim",(G62+H62)*$G$9,((G62+H62)*$G$8)),SUM($I$17:I61))</f>
        <v>200.42682100000005</v>
      </c>
      <c r="J62" s="92">
        <f t="shared" ca="1" si="0"/>
        <v>0</v>
      </c>
      <c r="K62" s="92">
        <f t="shared" si="1"/>
        <v>0</v>
      </c>
      <c r="L62" s="92">
        <f t="shared" si="2"/>
        <v>0</v>
      </c>
      <c r="M62" s="92">
        <f t="shared" si="3"/>
        <v>0</v>
      </c>
      <c r="N62" s="92">
        <f ca="1">IF(F62&lt;&gt;"",SUM(J62:M62),SUM($N$17:N61))</f>
        <v>0</v>
      </c>
      <c r="O62" s="21">
        <f ca="1">IF(F62="",SUM($O$17:O61),P61*$H$1)</f>
        <v>707.01196647337338</v>
      </c>
      <c r="P62" s="21">
        <f t="shared" ca="1" si="14"/>
        <v>148619.87616036422</v>
      </c>
      <c r="Q62" s="1"/>
      <c r="R62" s="49"/>
      <c r="S62" s="36">
        <v>46</v>
      </c>
      <c r="T62" s="20">
        <v>10</v>
      </c>
      <c r="U62" s="21">
        <f t="shared" ca="1" si="24"/>
        <v>2629188.9098536018</v>
      </c>
      <c r="V62" s="19">
        <f t="shared" ca="1" si="25"/>
        <v>16842.59</v>
      </c>
      <c r="W62" s="21">
        <f t="shared" ca="1" si="26"/>
        <v>12797.709964551574</v>
      </c>
      <c r="X62" s="21">
        <f t="shared" ca="1" si="27"/>
        <v>2625144.0298181535</v>
      </c>
      <c r="Y62">
        <f t="shared" ca="1" si="15"/>
        <v>46</v>
      </c>
      <c r="AA62" s="216">
        <f t="shared" ca="1" si="4"/>
        <v>14316.201499999999</v>
      </c>
      <c r="AB62" s="217"/>
      <c r="AC62" s="38">
        <f t="shared" ca="1" si="16"/>
        <v>46</v>
      </c>
      <c r="AF62" s="43">
        <f t="shared" ca="1" si="17"/>
        <v>58075</v>
      </c>
      <c r="AG62" s="46">
        <f t="shared" si="28"/>
        <v>15</v>
      </c>
      <c r="AH62" s="81">
        <f t="shared" ca="1" si="34"/>
        <v>46674.492022047256</v>
      </c>
      <c r="AI62" s="81">
        <f t="shared" ca="1" si="29"/>
        <v>650051.53912187775</v>
      </c>
      <c r="AK62" s="43">
        <f t="shared" ca="1" si="18"/>
        <v>58075</v>
      </c>
      <c r="AL62" s="46">
        <f t="shared" si="30"/>
        <v>75</v>
      </c>
      <c r="AM62" s="81">
        <f t="shared" ca="1" si="19"/>
        <v>23443.208585815573</v>
      </c>
      <c r="AN62" s="81">
        <f t="shared" ca="1" si="31"/>
        <v>1726280.566400225</v>
      </c>
      <c r="AQ62" s="43">
        <f t="shared" ca="1" si="20"/>
        <v>58075</v>
      </c>
      <c r="AR62" s="46">
        <f t="shared" si="32"/>
        <v>135</v>
      </c>
      <c r="AS62" s="81">
        <f t="shared" ca="1" si="35"/>
        <v>19395.237183473622</v>
      </c>
      <c r="AT62" s="10">
        <f t="shared" ca="1" si="36"/>
        <v>2598961.7825854653</v>
      </c>
      <c r="AU62" s="77"/>
      <c r="AV62" s="43">
        <f t="shared" ca="1" si="22"/>
        <v>58075</v>
      </c>
      <c r="AW62" s="46">
        <f t="shared" si="33"/>
        <v>255</v>
      </c>
      <c r="AX62" s="81">
        <f t="shared" ca="1" si="7"/>
        <v>11637.142310084177</v>
      </c>
      <c r="AY62" s="10">
        <f t="shared" ca="1" si="23"/>
        <v>2955834.1467613806</v>
      </c>
    </row>
    <row r="63" spans="1:51" x14ac:dyDescent="0.25">
      <c r="A63" s="19">
        <f t="shared" ca="1" si="8"/>
        <v>25000</v>
      </c>
      <c r="B63" s="19">
        <f t="shared" ca="1" si="9"/>
        <v>16842.59</v>
      </c>
      <c r="C63" s="19">
        <f t="shared" ca="1" si="10"/>
        <v>8157.41</v>
      </c>
      <c r="D63" s="90">
        <f t="shared" ca="1" si="11"/>
        <v>47177</v>
      </c>
      <c r="E63" s="49">
        <f t="shared" ca="1" si="12"/>
        <v>2029</v>
      </c>
      <c r="F63" s="68">
        <f t="shared" ca="1" si="13"/>
        <v>2</v>
      </c>
      <c r="G63" s="91">
        <f ca="1">IF(F63="",SUM($G$17:G62),IF(F63=12,(B63*$C$2*2),($C$2*B63)))</f>
        <v>1431.6201500000002</v>
      </c>
      <c r="H63" s="92">
        <f ca="1">IF(F63="",SUM($H$17:H62),IF($O$11=1,G63,IF($O$11=2,((G63/$C$2)*8.5%),IF($O$11=3,0,0))))</f>
        <v>1431.6201500000002</v>
      </c>
      <c r="I63" s="92">
        <f ca="1">IF(F63&lt;&gt;"",IF($H$4&lt;&gt;"Sim",(G63+H63)*$G$9,((G63+H63)*$G$8)),SUM($I$17:I62))</f>
        <v>200.42682100000005</v>
      </c>
      <c r="J63" s="92">
        <f t="shared" ca="1" si="0"/>
        <v>0</v>
      </c>
      <c r="K63" s="92">
        <f t="shared" si="1"/>
        <v>0</v>
      </c>
      <c r="L63" s="92">
        <f t="shared" si="2"/>
        <v>0</v>
      </c>
      <c r="M63" s="92">
        <f t="shared" si="3"/>
        <v>0</v>
      </c>
      <c r="N63" s="92">
        <f ca="1">IF(F63&lt;&gt;"",SUM(J63:M63),SUM($N$17:N62))</f>
        <v>0</v>
      </c>
      <c r="O63" s="21">
        <f ca="1">IF(F63="",SUM($O$17:O62),P62*$H$1)</f>
        <v>723.4147622255947</v>
      </c>
      <c r="P63" s="21">
        <f t="shared" ca="1" si="14"/>
        <v>152006.10440158981</v>
      </c>
      <c r="Q63" s="1"/>
      <c r="R63" s="49"/>
      <c r="S63" s="36">
        <v>47</v>
      </c>
      <c r="T63" s="20">
        <v>11</v>
      </c>
      <c r="U63" s="21">
        <f t="shared" ca="1" si="24"/>
        <v>2625144.0298181535</v>
      </c>
      <c r="V63" s="19">
        <f t="shared" ca="1" si="25"/>
        <v>16842.59</v>
      </c>
      <c r="W63" s="21">
        <f t="shared" ca="1" si="26"/>
        <v>12778.021306448281</v>
      </c>
      <c r="X63" s="21">
        <f t="shared" ca="1" si="27"/>
        <v>2621079.4611246018</v>
      </c>
      <c r="Y63">
        <f t="shared" ca="1" si="15"/>
        <v>47</v>
      </c>
      <c r="AA63" s="216">
        <f t="shared" ca="1" si="4"/>
        <v>14316.201499999999</v>
      </c>
      <c r="AB63" s="217"/>
      <c r="AC63" s="38">
        <f t="shared" ca="1" si="16"/>
        <v>47</v>
      </c>
      <c r="AF63" s="43">
        <f t="shared" ca="1" si="17"/>
        <v>58106</v>
      </c>
      <c r="AG63" s="46">
        <f t="shared" si="28"/>
        <v>14</v>
      </c>
      <c r="AH63" s="81">
        <f t="shared" ca="1" si="34"/>
        <v>46658.264132759468</v>
      </c>
      <c r="AI63" s="81">
        <f t="shared" ca="1" si="29"/>
        <v>603393.27498911833</v>
      </c>
      <c r="AK63" s="43">
        <f t="shared" ca="1" si="18"/>
        <v>58106</v>
      </c>
      <c r="AL63" s="46">
        <f t="shared" si="30"/>
        <v>74</v>
      </c>
      <c r="AM63" s="81">
        <f t="shared" ca="1" si="19"/>
        <v>23441.666545231721</v>
      </c>
      <c r="AN63" s="81">
        <f t="shared" ca="1" si="31"/>
        <v>1702838.8998549932</v>
      </c>
      <c r="AQ63" s="43">
        <f t="shared" ca="1" si="20"/>
        <v>58106</v>
      </c>
      <c r="AR63" s="46">
        <f t="shared" si="32"/>
        <v>134</v>
      </c>
      <c r="AS63" s="81">
        <f t="shared" ca="1" si="35"/>
        <v>19489.644481191001</v>
      </c>
      <c r="AT63" s="10">
        <f t="shared" ca="1" si="36"/>
        <v>2592122.7159984033</v>
      </c>
      <c r="AU63" s="77"/>
      <c r="AV63" s="43">
        <f t="shared" ca="1" si="22"/>
        <v>58106</v>
      </c>
      <c r="AW63" s="46">
        <f t="shared" si="33"/>
        <v>254</v>
      </c>
      <c r="AX63" s="81">
        <f t="shared" ca="1" si="7"/>
        <v>11693.786688714603</v>
      </c>
      <c r="AY63" s="10">
        <f t="shared" ca="1" si="23"/>
        <v>2958528.0322447945</v>
      </c>
    </row>
    <row r="64" spans="1:51" x14ac:dyDescent="0.25">
      <c r="A64" s="19">
        <f t="shared" ca="1" si="8"/>
        <v>25000</v>
      </c>
      <c r="B64" s="19">
        <f t="shared" ca="1" si="9"/>
        <v>16842.59</v>
      </c>
      <c r="C64" s="19">
        <f t="shared" ca="1" si="10"/>
        <v>8157.41</v>
      </c>
      <c r="D64" s="90">
        <f t="shared" ca="1" si="11"/>
        <v>47208</v>
      </c>
      <c r="E64" s="49">
        <f t="shared" ca="1" si="12"/>
        <v>2029</v>
      </c>
      <c r="F64" s="68">
        <f t="shared" ca="1" si="13"/>
        <v>3</v>
      </c>
      <c r="G64" s="91">
        <f ca="1">IF(F64="",SUM($G$17:G63),IF(F64=12,(B64*$C$2*2),($C$2*B64)))</f>
        <v>1431.6201500000002</v>
      </c>
      <c r="H64" s="92">
        <f ca="1">IF(F64="",SUM($H$17:H63),IF($O$11=1,G64,IF($O$11=2,((G64/$C$2)*8.5%),IF($O$11=3,0,0))))</f>
        <v>1431.6201500000002</v>
      </c>
      <c r="I64" s="92">
        <f ca="1">IF(F64&lt;&gt;"",IF($H$4&lt;&gt;"Sim",(G64+H64)*$G$9,((G64+H64)*$G$8)),SUM($I$17:I63))</f>
        <v>200.42682100000005</v>
      </c>
      <c r="J64" s="92">
        <f t="shared" ca="1" si="0"/>
        <v>0</v>
      </c>
      <c r="K64" s="92">
        <f t="shared" si="1"/>
        <v>0</v>
      </c>
      <c r="L64" s="92">
        <f t="shared" si="2"/>
        <v>0</v>
      </c>
      <c r="M64" s="92">
        <f t="shared" si="3"/>
        <v>0</v>
      </c>
      <c r="N64" s="92">
        <f ca="1">IF(F64&lt;&gt;"",SUM(J64:M64),SUM($N$17:N63))</f>
        <v>0</v>
      </c>
      <c r="O64" s="21">
        <f ca="1">IF(F64="",SUM($O$17:O63),P63*$H$1)</f>
        <v>739.89739941555285</v>
      </c>
      <c r="P64" s="21">
        <f t="shared" ca="1" si="14"/>
        <v>155408.81528000536</v>
      </c>
      <c r="Q64" s="1"/>
      <c r="R64" s="49"/>
      <c r="S64" s="36">
        <v>48</v>
      </c>
      <c r="T64" s="20">
        <v>12</v>
      </c>
      <c r="U64" s="21">
        <f t="shared" ca="1" si="24"/>
        <v>2621079.4611246018</v>
      </c>
      <c r="V64" s="19">
        <f t="shared" ca="1" si="25"/>
        <v>16842.59</v>
      </c>
      <c r="W64" s="21">
        <f t="shared" ca="1" si="26"/>
        <v>12758.236812806108</v>
      </c>
      <c r="X64" s="21">
        <f t="shared" ca="1" si="27"/>
        <v>2616995.1079374081</v>
      </c>
      <c r="Y64">
        <f t="shared" ca="1" si="15"/>
        <v>48</v>
      </c>
      <c r="AA64" s="216">
        <f t="shared" ca="1" si="4"/>
        <v>14316.201499999999</v>
      </c>
      <c r="AB64" s="217"/>
      <c r="AC64" s="38">
        <f t="shared" ca="1" si="16"/>
        <v>48</v>
      </c>
      <c r="AF64" s="43">
        <f t="shared" ca="1" si="17"/>
        <v>58134</v>
      </c>
      <c r="AG64" s="46">
        <f t="shared" si="28"/>
        <v>13</v>
      </c>
      <c r="AH64" s="81">
        <f t="shared" ca="1" si="34"/>
        <v>46640.794020455061</v>
      </c>
      <c r="AI64" s="81">
        <f t="shared" ca="1" si="29"/>
        <v>556752.48096866324</v>
      </c>
      <c r="AK64" s="43">
        <f t="shared" ca="1" si="18"/>
        <v>58134</v>
      </c>
      <c r="AL64" s="46">
        <f t="shared" si="30"/>
        <v>73</v>
      </c>
      <c r="AM64" s="81">
        <f t="shared" ca="1" si="19"/>
        <v>23440.103483625622</v>
      </c>
      <c r="AN64" s="81">
        <f t="shared" ca="1" si="31"/>
        <v>1679398.7963713675</v>
      </c>
      <c r="AQ64" s="43">
        <f t="shared" ca="1" si="20"/>
        <v>58134</v>
      </c>
      <c r="AR64" s="46">
        <f t="shared" si="32"/>
        <v>133</v>
      </c>
      <c r="AS64" s="81">
        <f t="shared" ca="1" si="35"/>
        <v>19584.511311203758</v>
      </c>
      <c r="AT64" s="10">
        <f t="shared" ca="1" si="36"/>
        <v>2585155.4930788963</v>
      </c>
      <c r="AU64" s="77"/>
      <c r="AV64" s="43">
        <f t="shared" ca="1" si="22"/>
        <v>58134</v>
      </c>
      <c r="AW64" s="46">
        <f t="shared" si="33"/>
        <v>253</v>
      </c>
      <c r="AX64" s="81">
        <f t="shared" ca="1" si="7"/>
        <v>11750.706786722256</v>
      </c>
      <c r="AY64" s="10">
        <f t="shared" ca="1" si="23"/>
        <v>2961178.1102540083</v>
      </c>
    </row>
    <row r="65" spans="1:51" x14ac:dyDescent="0.25">
      <c r="A65" s="10">
        <f t="shared" ca="1" si="8"/>
        <v>25000</v>
      </c>
      <c r="B65" s="10">
        <f t="shared" ca="1" si="9"/>
        <v>16842.59</v>
      </c>
      <c r="C65" s="10">
        <f t="shared" ca="1" si="10"/>
        <v>8157.41</v>
      </c>
      <c r="D65" s="43">
        <f t="shared" ca="1" si="11"/>
        <v>47238</v>
      </c>
      <c r="E65" s="47">
        <f t="shared" ca="1" si="12"/>
        <v>2029</v>
      </c>
      <c r="F65" s="67">
        <f t="shared" ca="1" si="13"/>
        <v>4</v>
      </c>
      <c r="G65" s="11">
        <f ca="1">IF(F65="",SUM($G$17:G64),IF(F65=12,(B65*$C$2*2),($C$2*B65)))</f>
        <v>1431.6201500000002</v>
      </c>
      <c r="H65" s="61">
        <f ca="1">IF(F65="",SUM($H$17:H64),IF($O$11=1,G65,IF($O$11=2,((G65/$C$2)*8.5%),IF($O$11=3,0,0))))</f>
        <v>1431.6201500000002</v>
      </c>
      <c r="I65" s="61">
        <f ca="1">IF(F65&lt;&gt;"",IF($H$4&lt;&gt;"Sim",(G65+H65)*$G$9,((G65+H65)*$G$8)),SUM($I$17:I64))</f>
        <v>200.42682100000005</v>
      </c>
      <c r="J65" s="61">
        <f t="shared" ca="1" si="0"/>
        <v>0</v>
      </c>
      <c r="K65" s="61">
        <f t="shared" si="1"/>
        <v>0</v>
      </c>
      <c r="L65" s="61">
        <f t="shared" si="2"/>
        <v>0</v>
      </c>
      <c r="M65" s="61">
        <f t="shared" si="3"/>
        <v>0</v>
      </c>
      <c r="N65" s="61">
        <f ca="1">IF(F65&lt;&gt;"",SUM(J65:M65),SUM($N$17:N64))</f>
        <v>0</v>
      </c>
      <c r="O65" s="8">
        <f ca="1">IF(F65="",SUM($O$17:O64),P64*$H$1)</f>
        <v>756.46026667548347</v>
      </c>
      <c r="P65" s="8">
        <f t="shared" ca="1" si="14"/>
        <v>158828.08902568085</v>
      </c>
      <c r="Q65" s="1"/>
      <c r="R65" s="47">
        <v>5</v>
      </c>
      <c r="S65" s="36">
        <v>49</v>
      </c>
      <c r="T65" s="7">
        <v>1</v>
      </c>
      <c r="U65" s="8">
        <f t="shared" ca="1" si="24"/>
        <v>2616995.1079374081</v>
      </c>
      <c r="V65" s="10">
        <f t="shared" ca="1" si="25"/>
        <v>16842.59</v>
      </c>
      <c r="W65" s="8">
        <f t="shared" ca="1" si="26"/>
        <v>12738.356017140723</v>
      </c>
      <c r="X65" s="8">
        <f t="shared" ca="1" si="27"/>
        <v>2612890.873954549</v>
      </c>
      <c r="Y65">
        <f t="shared" ca="1" si="15"/>
        <v>49</v>
      </c>
      <c r="AA65" s="214">
        <f t="shared" ca="1" si="4"/>
        <v>14316.201499999999</v>
      </c>
      <c r="AB65" s="215"/>
      <c r="AC65" s="38">
        <f t="shared" ca="1" si="16"/>
        <v>49</v>
      </c>
      <c r="AF65" s="43">
        <f t="shared" ca="1" si="17"/>
        <v>58165</v>
      </c>
      <c r="AG65" s="46">
        <f t="shared" si="28"/>
        <v>12</v>
      </c>
      <c r="AH65" s="81">
        <f t="shared" ca="1" si="34"/>
        <v>46621.875151846529</v>
      </c>
      <c r="AI65" s="81">
        <f t="shared" ca="1" si="29"/>
        <v>510130.60581681668</v>
      </c>
      <c r="AK65" s="43">
        <f t="shared" ca="1" si="18"/>
        <v>58165</v>
      </c>
      <c r="AL65" s="46">
        <f t="shared" si="30"/>
        <v>72</v>
      </c>
      <c r="AM65" s="81">
        <f t="shared" ca="1" si="19"/>
        <v>23438.518818501132</v>
      </c>
      <c r="AN65" s="81">
        <f t="shared" ca="1" si="31"/>
        <v>1655960.2775528664</v>
      </c>
      <c r="AQ65" s="43">
        <f t="shared" ca="1" si="20"/>
        <v>58165</v>
      </c>
      <c r="AR65" s="46">
        <f t="shared" si="32"/>
        <v>132</v>
      </c>
      <c r="AS65" s="81">
        <f t="shared" ca="1" si="35"/>
        <v>19679.839910308576</v>
      </c>
      <c r="AT65" s="10">
        <f t="shared" ca="1" si="36"/>
        <v>2578059.0282504237</v>
      </c>
      <c r="AU65" s="77"/>
      <c r="AV65" s="43">
        <f t="shared" ca="1" si="22"/>
        <v>58165</v>
      </c>
      <c r="AW65" s="46">
        <f t="shared" si="33"/>
        <v>252</v>
      </c>
      <c r="AX65" s="81">
        <f t="shared" ca="1" si="7"/>
        <v>11807.903946185146</v>
      </c>
      <c r="AY65" s="10">
        <f t="shared" ca="1" si="23"/>
        <v>2963783.8904924719</v>
      </c>
    </row>
    <row r="66" spans="1:51" x14ac:dyDescent="0.25">
      <c r="A66" s="10">
        <f t="shared" ca="1" si="8"/>
        <v>25000</v>
      </c>
      <c r="B66" s="10">
        <f t="shared" ca="1" si="9"/>
        <v>16842.59</v>
      </c>
      <c r="C66" s="10">
        <f t="shared" ca="1" si="10"/>
        <v>8157.41</v>
      </c>
      <c r="D66" s="43">
        <f t="shared" ca="1" si="11"/>
        <v>47269</v>
      </c>
      <c r="E66" s="47">
        <f t="shared" ca="1" si="12"/>
        <v>2029</v>
      </c>
      <c r="F66" s="67">
        <f t="shared" ca="1" si="13"/>
        <v>5</v>
      </c>
      <c r="G66" s="11">
        <f ca="1">IF(F66="",SUM($G$17:G65),IF(F66=12,(B66*$C$2*2),($C$2*B66)))</f>
        <v>1431.6201500000002</v>
      </c>
      <c r="H66" s="61">
        <f ca="1">IF(F66="",SUM($H$17:H65),IF($O$11=1,G66,IF($O$11=2,((G66/$C$2)*8.5%),IF($O$11=3,0,0))))</f>
        <v>1431.6201500000002</v>
      </c>
      <c r="I66" s="61">
        <f ca="1">IF(F66&lt;&gt;"",IF($H$4&lt;&gt;"Sim",(G66+H66)*$G$9,((G66+H66)*$G$8)),SUM($I$17:I65))</f>
        <v>200.42682100000005</v>
      </c>
      <c r="J66" s="61">
        <f t="shared" ca="1" si="0"/>
        <v>0</v>
      </c>
      <c r="K66" s="61">
        <f t="shared" si="1"/>
        <v>0</v>
      </c>
      <c r="L66" s="61">
        <f t="shared" si="2"/>
        <v>0</v>
      </c>
      <c r="M66" s="61">
        <f t="shared" si="3"/>
        <v>0</v>
      </c>
      <c r="N66" s="61">
        <f ca="1">IF(F66&lt;&gt;"",SUM(J66:M66),SUM($N$17:N65))</f>
        <v>0</v>
      </c>
      <c r="O66" s="8">
        <f ca="1">IF(F66="",SUM($O$17:O65),P65*$H$1)</f>
        <v>773.10375452930884</v>
      </c>
      <c r="P66" s="8">
        <f t="shared" ca="1" si="14"/>
        <v>162264.00625921017</v>
      </c>
      <c r="Q66" s="1"/>
      <c r="R66" s="47"/>
      <c r="S66" s="36">
        <v>50</v>
      </c>
      <c r="T66" s="7">
        <v>2</v>
      </c>
      <c r="U66" s="8">
        <f t="shared" ca="1" si="24"/>
        <v>2612890.873954549</v>
      </c>
      <c r="V66" s="10">
        <f t="shared" ca="1" si="25"/>
        <v>16842.59</v>
      </c>
      <c r="W66" s="8">
        <f t="shared" ca="1" si="26"/>
        <v>12718.378450697157</v>
      </c>
      <c r="X66" s="8">
        <f t="shared" ca="1" si="27"/>
        <v>2608766.6624052464</v>
      </c>
      <c r="Y66">
        <f t="shared" ca="1" si="15"/>
        <v>50</v>
      </c>
      <c r="AA66" s="214">
        <f t="shared" ca="1" si="4"/>
        <v>14316.201499999999</v>
      </c>
      <c r="AB66" s="215"/>
      <c r="AC66" s="38">
        <f t="shared" ca="1" si="16"/>
        <v>50</v>
      </c>
      <c r="AF66" s="43">
        <f ca="1">EOMONTH(AF65,1)</f>
        <v>58195</v>
      </c>
      <c r="AG66" s="46">
        <f t="shared" si="28"/>
        <v>11</v>
      </c>
      <c r="AH66" s="81">
        <f t="shared" ca="1" si="34"/>
        <v>46601.244757778099</v>
      </c>
      <c r="AI66" s="81">
        <f t="shared" ca="1" si="29"/>
        <v>463529.36105903855</v>
      </c>
      <c r="AK66" s="43">
        <f t="shared" ca="1" si="18"/>
        <v>58195</v>
      </c>
      <c r="AL66" s="46">
        <f t="shared" si="30"/>
        <v>71</v>
      </c>
      <c r="AM66" s="81">
        <f t="shared" ca="1" si="19"/>
        <v>23436.911942789498</v>
      </c>
      <c r="AN66" s="81">
        <f t="shared" ca="1" si="31"/>
        <v>1632523.3656100768</v>
      </c>
      <c r="AQ66" s="43">
        <f ca="1">EOMONTH(AQ65,1)</f>
        <v>58195</v>
      </c>
      <c r="AR66" s="46">
        <f t="shared" si="32"/>
        <v>131</v>
      </c>
      <c r="AS66" s="81">
        <f t="shared" ca="1" si="35"/>
        <v>19775.63252618986</v>
      </c>
      <c r="AT66" s="10">
        <f t="shared" ca="1" si="36"/>
        <v>2570832.2284046817</v>
      </c>
      <c r="AU66" s="77"/>
      <c r="AV66" s="43">
        <f t="shared" ca="1" si="22"/>
        <v>58195</v>
      </c>
      <c r="AW66" s="46">
        <f t="shared" si="33"/>
        <v>251</v>
      </c>
      <c r="AX66" s="81">
        <f t="shared" ca="1" si="7"/>
        <v>11865.379515713917</v>
      </c>
      <c r="AY66" s="10">
        <f t="shared" ca="1" si="23"/>
        <v>2966344.8789284793</v>
      </c>
    </row>
    <row r="67" spans="1:51" x14ac:dyDescent="0.25">
      <c r="A67" s="10">
        <f t="shared" ca="1" si="8"/>
        <v>25000</v>
      </c>
      <c r="B67" s="10">
        <f t="shared" ca="1" si="9"/>
        <v>16842.59</v>
      </c>
      <c r="C67" s="10">
        <f t="shared" ca="1" si="10"/>
        <v>8157.41</v>
      </c>
      <c r="D67" s="43">
        <f t="shared" ca="1" si="11"/>
        <v>47299</v>
      </c>
      <c r="E67" s="47">
        <f t="shared" ca="1" si="12"/>
        <v>2029</v>
      </c>
      <c r="F67" s="67">
        <f t="shared" ca="1" si="13"/>
        <v>6</v>
      </c>
      <c r="G67" s="11">
        <f ca="1">IF(F67="",SUM($G$17:G66),IF(F67=12,(B67*$C$2*2),($C$2*B67)))</f>
        <v>1431.6201500000002</v>
      </c>
      <c r="H67" s="61">
        <f ca="1">IF(F67="",SUM($H$17:H66),IF($O$11=1,G67,IF($O$11=2,((G67/$C$2)*8.5%),IF($O$11=3,0,0))))</f>
        <v>1431.6201500000002</v>
      </c>
      <c r="I67" s="61">
        <f ca="1">IF(F67&lt;&gt;"",IF($H$4&lt;&gt;"Sim",(G67+H67)*$G$9,((G67+H67)*$G$8)),SUM($I$17:I66))</f>
        <v>200.42682100000005</v>
      </c>
      <c r="J67" s="61">
        <f t="shared" ca="1" si="0"/>
        <v>0</v>
      </c>
      <c r="K67" s="61">
        <f t="shared" si="1"/>
        <v>0</v>
      </c>
      <c r="L67" s="61">
        <f t="shared" si="2"/>
        <v>0</v>
      </c>
      <c r="M67" s="61">
        <f t="shared" si="3"/>
        <v>0</v>
      </c>
      <c r="N67" s="61">
        <f ca="1">IF(F67&lt;&gt;"",SUM(J67:M67),SUM($N$17:N66))</f>
        <v>0</v>
      </c>
      <c r="O67" s="8">
        <f ca="1">IF(F67="",SUM($O$17:O66),P66*$H$1)</f>
        <v>789.82825540184649</v>
      </c>
      <c r="P67" s="8">
        <f t="shared" ca="1" si="14"/>
        <v>165716.64799361202</v>
      </c>
      <c r="Q67" s="1"/>
      <c r="R67" s="47"/>
      <c r="S67" s="36">
        <v>51</v>
      </c>
      <c r="T67" s="7">
        <v>3</v>
      </c>
      <c r="U67" s="8">
        <f t="shared" ca="1" si="24"/>
        <v>2608766.6624052464</v>
      </c>
      <c r="V67" s="10">
        <f t="shared" ca="1" si="25"/>
        <v>16842.59</v>
      </c>
      <c r="W67" s="8">
        <f t="shared" ca="1" si="26"/>
        <v>12698.303642438756</v>
      </c>
      <c r="X67" s="8">
        <f t="shared" ca="1" si="27"/>
        <v>2604622.3760476853</v>
      </c>
      <c r="Y67">
        <f t="shared" ca="1" si="15"/>
        <v>51</v>
      </c>
      <c r="AA67" s="202">
        <f t="shared" ca="1" si="4"/>
        <v>14316.201499999999</v>
      </c>
      <c r="AB67" s="202"/>
      <c r="AC67" s="38">
        <f t="shared" ca="1" si="16"/>
        <v>51</v>
      </c>
      <c r="AF67" s="43">
        <f t="shared" ca="1" si="17"/>
        <v>58226</v>
      </c>
      <c r="AG67" s="46">
        <f t="shared" si="28"/>
        <v>10</v>
      </c>
      <c r="AH67" s="81">
        <f t="shared" ca="1" si="34"/>
        <v>46578.561366251459</v>
      </c>
      <c r="AI67" s="81">
        <f t="shared" ca="1" si="29"/>
        <v>416950.79969278711</v>
      </c>
      <c r="AK67" s="43">
        <f t="shared" ca="1" si="18"/>
        <v>58226</v>
      </c>
      <c r="AL67" s="46">
        <f t="shared" si="30"/>
        <v>70</v>
      </c>
      <c r="AM67" s="81">
        <f t="shared" ca="1" si="19"/>
        <v>23435.282223446971</v>
      </c>
      <c r="AN67" s="81">
        <f t="shared" ca="1" si="31"/>
        <v>1609088.0833866298</v>
      </c>
      <c r="AQ67" s="43">
        <f t="shared" ref="AQ67:AQ72" ca="1" si="37">EOMONTH(AQ66,1)</f>
        <v>58226</v>
      </c>
      <c r="AR67" s="46">
        <f t="shared" si="32"/>
        <v>130</v>
      </c>
      <c r="AS67" s="81">
        <f t="shared" ca="1" si="35"/>
        <v>19871.891417472732</v>
      </c>
      <c r="AT67" s="10">
        <f t="shared" ca="1" si="36"/>
        <v>2563473.9928539824</v>
      </c>
      <c r="AU67" s="77"/>
      <c r="AV67" s="43">
        <f t="shared" ca="1" si="22"/>
        <v>58226</v>
      </c>
      <c r="AW67" s="46">
        <f t="shared" si="33"/>
        <v>250</v>
      </c>
      <c r="AX67" s="81">
        <f t="shared" ca="1" si="7"/>
        <v>11923.134850483641</v>
      </c>
      <c r="AY67" s="10">
        <f t="shared" ca="1" si="23"/>
        <v>2968860.5777704264</v>
      </c>
    </row>
    <row r="68" spans="1:51" x14ac:dyDescent="0.25">
      <c r="A68" s="10">
        <f t="shared" ca="1" si="8"/>
        <v>25000</v>
      </c>
      <c r="B68" s="10">
        <f t="shared" ca="1" si="9"/>
        <v>16842.59</v>
      </c>
      <c r="C68" s="10">
        <f t="shared" ca="1" si="10"/>
        <v>8157.41</v>
      </c>
      <c r="D68" s="43">
        <f t="shared" ca="1" si="11"/>
        <v>47330</v>
      </c>
      <c r="E68" s="47">
        <f t="shared" ca="1" si="12"/>
        <v>2029</v>
      </c>
      <c r="F68" s="67">
        <f t="shared" ca="1" si="13"/>
        <v>7</v>
      </c>
      <c r="G68" s="11">
        <f ca="1">IF(F68="",SUM($G$17:G67),IF(F68=12,(B68*$C$2*2),($C$2*B68)))</f>
        <v>1431.6201500000002</v>
      </c>
      <c r="H68" s="61">
        <f ca="1">IF(F68="",SUM($H$17:H67),IF($O$11=1,G68,IF($O$11=2,((G68/$C$2)*8.5%),IF($O$11=3,0,0))))</f>
        <v>1431.6201500000002</v>
      </c>
      <c r="I68" s="61">
        <f ca="1">IF(F68&lt;&gt;"",IF($H$4&lt;&gt;"Sim",(G68+H68)*$G$9,((G68+H68)*$G$8)),SUM($I$17:I67))</f>
        <v>200.42682100000005</v>
      </c>
      <c r="J68" s="61">
        <f t="shared" ca="1" si="0"/>
        <v>0</v>
      </c>
      <c r="K68" s="61">
        <f t="shared" si="1"/>
        <v>0</v>
      </c>
      <c r="L68" s="61">
        <f t="shared" si="2"/>
        <v>0</v>
      </c>
      <c r="M68" s="61">
        <f t="shared" si="3"/>
        <v>0</v>
      </c>
      <c r="N68" s="61">
        <f ca="1">IF(F68&lt;&gt;"",SUM(J68:M68),SUM($N$17:N67))</f>
        <v>0</v>
      </c>
      <c r="O68" s="8">
        <f ca="1">IF(F68="",SUM($O$17:O67),P67*$H$1)</f>
        <v>806.63416362806117</v>
      </c>
      <c r="P68" s="8">
        <f t="shared" ca="1" si="14"/>
        <v>169186.09563624009</v>
      </c>
      <c r="Q68" s="1"/>
      <c r="R68" s="47"/>
      <c r="S68" s="36">
        <v>52</v>
      </c>
      <c r="T68" s="7">
        <v>4</v>
      </c>
      <c r="U68" s="8">
        <f t="shared" ca="1" si="24"/>
        <v>2604622.3760476853</v>
      </c>
      <c r="V68" s="10">
        <f t="shared" ca="1" si="25"/>
        <v>16842.59</v>
      </c>
      <c r="W68" s="8">
        <f t="shared" ca="1" si="26"/>
        <v>12678.131119036065</v>
      </c>
      <c r="X68" s="8">
        <f t="shared" ca="1" si="27"/>
        <v>2600457.9171667215</v>
      </c>
      <c r="Y68">
        <f t="shared" ca="1" si="15"/>
        <v>52</v>
      </c>
      <c r="AA68" s="202">
        <f t="shared" ca="1" si="4"/>
        <v>14316.201499999999</v>
      </c>
      <c r="AB68" s="202"/>
      <c r="AC68" s="38">
        <f t="shared" ca="1" si="16"/>
        <v>52</v>
      </c>
      <c r="AF68" s="43">
        <f t="shared" ca="1" si="17"/>
        <v>58256</v>
      </c>
      <c r="AG68" s="46">
        <f t="shared" si="28"/>
        <v>9</v>
      </c>
      <c r="AH68" s="81">
        <f t="shared" ca="1" si="34"/>
        <v>46553.369865950219</v>
      </c>
      <c r="AI68" s="81">
        <f t="shared" ca="1" si="29"/>
        <v>370397.42982683692</v>
      </c>
      <c r="AK68" s="43">
        <f t="shared" ca="1" si="18"/>
        <v>58256</v>
      </c>
      <c r="AL68" s="46">
        <f t="shared" si="30"/>
        <v>69</v>
      </c>
      <c r="AM68" s="81">
        <f t="shared" ca="1" si="19"/>
        <v>23433.628999950801</v>
      </c>
      <c r="AN68" s="81">
        <f t="shared" ca="1" si="31"/>
        <v>1585654.454386679</v>
      </c>
      <c r="AQ68" s="43">
        <f t="shared" ca="1" si="37"/>
        <v>58256</v>
      </c>
      <c r="AR68" s="46">
        <f t="shared" si="32"/>
        <v>129</v>
      </c>
      <c r="AS68" s="81">
        <f t="shared" ca="1" si="35"/>
        <v>19968.618853776286</v>
      </c>
      <c r="AT68" s="10">
        <f t="shared" ca="1" si="36"/>
        <v>2555983.2132833647</v>
      </c>
      <c r="AU68" s="77"/>
      <c r="AV68" s="43">
        <f t="shared" ca="1" si="22"/>
        <v>58256</v>
      </c>
      <c r="AW68" s="46">
        <f t="shared" si="33"/>
        <v>249</v>
      </c>
      <c r="AX68" s="81">
        <f t="shared" ca="1" si="7"/>
        <v>11981.171312265773</v>
      </c>
      <c r="AY68" s="10">
        <f t="shared" ca="1" si="23"/>
        <v>2971330.485441912</v>
      </c>
    </row>
    <row r="69" spans="1:51" x14ac:dyDescent="0.25">
      <c r="A69" s="10">
        <f t="shared" ca="1" si="8"/>
        <v>25000</v>
      </c>
      <c r="B69" s="10">
        <f t="shared" ca="1" si="9"/>
        <v>16842.59</v>
      </c>
      <c r="C69" s="10">
        <f t="shared" ca="1" si="10"/>
        <v>8157.41</v>
      </c>
      <c r="D69" s="43">
        <f t="shared" ca="1" si="11"/>
        <v>47361</v>
      </c>
      <c r="E69" s="47">
        <f t="shared" ca="1" si="12"/>
        <v>2029</v>
      </c>
      <c r="F69" s="67">
        <f t="shared" ca="1" si="13"/>
        <v>8</v>
      </c>
      <c r="G69" s="11">
        <f ca="1">IF(F69="",SUM($G$17:G68),IF(F69=12,(B69*$C$2*2),($C$2*B69)))</f>
        <v>1431.6201500000002</v>
      </c>
      <c r="H69" s="61">
        <f ca="1">IF(F69="",SUM($H$17:H68),IF($O$11=1,G69,IF($O$11=2,((G69/$C$2)*8.5%),IF($O$11=3,0,0))))</f>
        <v>1431.6201500000002</v>
      </c>
      <c r="I69" s="61">
        <f ca="1">IF(F69&lt;&gt;"",IF($H$4&lt;&gt;"Sim",(G69+H69)*$G$9,((G69+H69)*$G$8)),SUM($I$17:I68))</f>
        <v>200.42682100000005</v>
      </c>
      <c r="J69" s="61">
        <f t="shared" ca="1" si="0"/>
        <v>0</v>
      </c>
      <c r="K69" s="61">
        <f t="shared" si="1"/>
        <v>0</v>
      </c>
      <c r="L69" s="61">
        <f t="shared" si="2"/>
        <v>0</v>
      </c>
      <c r="M69" s="61">
        <f t="shared" si="3"/>
        <v>0</v>
      </c>
      <c r="N69" s="61">
        <f ca="1">IF(F69&lt;&gt;"",SUM(J69:M69),SUM($N$17:N68))</f>
        <v>0</v>
      </c>
      <c r="O69" s="8">
        <f ca="1">IF(F69="",SUM($O$17:O68),P68*$H$1)</f>
        <v>823.52187546236348</v>
      </c>
      <c r="P69" s="8">
        <f t="shared" ca="1" si="14"/>
        <v>172672.43099070244</v>
      </c>
      <c r="Q69" s="1"/>
      <c r="R69" s="47"/>
      <c r="S69" s="36">
        <v>53</v>
      </c>
      <c r="T69" s="7">
        <v>5</v>
      </c>
      <c r="U69" s="8">
        <f t="shared" ca="1" si="24"/>
        <v>2600457.9171667215</v>
      </c>
      <c r="V69" s="10">
        <f t="shared" ca="1" si="25"/>
        <v>16842.59</v>
      </c>
      <c r="W69" s="8">
        <f t="shared" ca="1" si="26"/>
        <v>12657.860404855681</v>
      </c>
      <c r="X69" s="8">
        <f t="shared" ca="1" si="27"/>
        <v>2596273.1875715773</v>
      </c>
      <c r="Y69">
        <f t="shared" ca="1" si="15"/>
        <v>53</v>
      </c>
      <c r="AA69" s="202">
        <f t="shared" ca="1" si="4"/>
        <v>14316.201499999999</v>
      </c>
      <c r="AB69" s="202"/>
      <c r="AC69" s="38">
        <f t="shared" ca="1" si="16"/>
        <v>53</v>
      </c>
      <c r="AF69" s="43">
        <f t="shared" ca="1" si="17"/>
        <v>58287</v>
      </c>
      <c r="AG69" s="46">
        <f t="shared" si="28"/>
        <v>8</v>
      </c>
      <c r="AH69" s="81">
        <f t="shared" ca="1" si="34"/>
        <v>46525.044755724019</v>
      </c>
      <c r="AI69" s="81">
        <f t="shared" ca="1" si="29"/>
        <v>323872.38507111289</v>
      </c>
      <c r="AK69" s="43">
        <f t="shared" ca="1" si="18"/>
        <v>58287</v>
      </c>
      <c r="AL69" s="46">
        <f t="shared" si="30"/>
        <v>68</v>
      </c>
      <c r="AM69" s="81">
        <f t="shared" ca="1" si="19"/>
        <v>23431.951582684818</v>
      </c>
      <c r="AN69" s="81">
        <f t="shared" ca="1" si="31"/>
        <v>1562222.5028039941</v>
      </c>
      <c r="AQ69" s="43">
        <f t="shared" ca="1" si="37"/>
        <v>58287</v>
      </c>
      <c r="AR69" s="46">
        <f t="shared" si="32"/>
        <v>128</v>
      </c>
      <c r="AS69" s="81">
        <f t="shared" ca="1" si="35"/>
        <v>20065.817115767106</v>
      </c>
      <c r="AT69" s="10">
        <f t="shared" ca="1" si="36"/>
        <v>2548358.7737024226</v>
      </c>
      <c r="AU69" s="77"/>
      <c r="AV69" s="43">
        <f t="shared" ca="1" si="22"/>
        <v>58287</v>
      </c>
      <c r="AW69" s="46">
        <f t="shared" si="33"/>
        <v>248</v>
      </c>
      <c r="AX69" s="81">
        <f t="shared" ca="1" si="7"/>
        <v>12039.490269460264</v>
      </c>
      <c r="AY69" s="10">
        <f t="shared" ca="1" si="23"/>
        <v>2973754.0965566854</v>
      </c>
    </row>
    <row r="70" spans="1:51" x14ac:dyDescent="0.25">
      <c r="A70" s="10">
        <f t="shared" ca="1" si="8"/>
        <v>25000</v>
      </c>
      <c r="B70" s="10">
        <f t="shared" ca="1" si="9"/>
        <v>16842.59</v>
      </c>
      <c r="C70" s="10">
        <f t="shared" ca="1" si="10"/>
        <v>8157.41</v>
      </c>
      <c r="D70" s="43">
        <f t="shared" ca="1" si="11"/>
        <v>47391</v>
      </c>
      <c r="E70" s="47">
        <f t="shared" ca="1" si="12"/>
        <v>2029</v>
      </c>
      <c r="F70" s="67">
        <f t="shared" ca="1" si="13"/>
        <v>9</v>
      </c>
      <c r="G70" s="11">
        <f ca="1">IF(F70="",SUM($G$17:G69),IF(F70=12,(B70*$C$2*2),($C$2*B70)))</f>
        <v>1431.6201500000002</v>
      </c>
      <c r="H70" s="61">
        <f ca="1">IF(F70="",SUM($H$17:H69),IF($O$11=1,G70,IF($O$11=2,((G70/$C$2)*8.5%),IF($O$11=3,0,0))))</f>
        <v>1431.6201500000002</v>
      </c>
      <c r="I70" s="61">
        <f ca="1">IF(F70&lt;&gt;"",IF($H$4&lt;&gt;"Sim",(G70+H70)*$G$9,((G70+H70)*$G$8)),SUM($I$17:I69))</f>
        <v>200.42682100000005</v>
      </c>
      <c r="J70" s="61">
        <f t="shared" ca="1" si="0"/>
        <v>0</v>
      </c>
      <c r="K70" s="61">
        <f t="shared" si="1"/>
        <v>0</v>
      </c>
      <c r="L70" s="61">
        <f t="shared" si="2"/>
        <v>0</v>
      </c>
      <c r="M70" s="61">
        <f t="shared" si="3"/>
        <v>0</v>
      </c>
      <c r="N70" s="61">
        <f ca="1">IF(F70&lt;&gt;"",SUM(J70:M70),SUM($N$17:N69))</f>
        <v>0</v>
      </c>
      <c r="O70" s="8">
        <f ca="1">IF(F70="",SUM($O$17:O69),P69*$H$1)</f>
        <v>840.49178908795216</v>
      </c>
      <c r="P70" s="8">
        <f t="shared" ca="1" si="14"/>
        <v>176175.73625879039</v>
      </c>
      <c r="Q70" s="1"/>
      <c r="R70" s="47"/>
      <c r="S70" s="36">
        <v>54</v>
      </c>
      <c r="T70" s="7">
        <v>6</v>
      </c>
      <c r="U70" s="8">
        <f t="shared" ca="1" si="24"/>
        <v>2596273.1875715773</v>
      </c>
      <c r="V70" s="10">
        <f t="shared" ca="1" si="25"/>
        <v>16842.59</v>
      </c>
      <c r="W70" s="8">
        <f t="shared" ca="1" si="26"/>
        <v>12637.491021949028</v>
      </c>
      <c r="X70" s="8">
        <f t="shared" ca="1" si="27"/>
        <v>2592068.0885935263</v>
      </c>
      <c r="Y70">
        <f t="shared" ca="1" si="15"/>
        <v>54</v>
      </c>
      <c r="AA70" s="202">
        <f t="shared" ca="1" si="4"/>
        <v>14316.201499999999</v>
      </c>
      <c r="AB70" s="202"/>
      <c r="AC70" s="38">
        <f t="shared" ca="1" si="16"/>
        <v>54</v>
      </c>
      <c r="AF70" s="43">
        <f t="shared" ca="1" si="17"/>
        <v>58318</v>
      </c>
      <c r="AG70" s="46">
        <f t="shared" si="28"/>
        <v>7</v>
      </c>
      <c r="AH70" s="81">
        <f t="shared" ca="1" si="34"/>
        <v>46492.692897452114</v>
      </c>
      <c r="AI70" s="81">
        <f t="shared" ca="1" si="29"/>
        <v>277379.69217366079</v>
      </c>
      <c r="AK70" s="43">
        <f t="shared" ca="1" si="18"/>
        <v>58318</v>
      </c>
      <c r="AL70" s="46">
        <f t="shared" si="30"/>
        <v>67</v>
      </c>
      <c r="AM70" s="81">
        <f t="shared" ca="1" si="19"/>
        <v>23430.249251204616</v>
      </c>
      <c r="AN70" s="81">
        <f t="shared" ca="1" si="31"/>
        <v>1538792.2535527896</v>
      </c>
      <c r="AQ70" s="43">
        <f t="shared" ca="1" si="37"/>
        <v>58318</v>
      </c>
      <c r="AR70" s="46">
        <f t="shared" si="32"/>
        <v>127</v>
      </c>
      <c r="AS70" s="81">
        <f t="shared" ca="1" si="35"/>
        <v>20163.488495213031</v>
      </c>
      <c r="AT70" s="10">
        <f t="shared" ca="1" si="36"/>
        <v>2540599.550396842</v>
      </c>
      <c r="AU70" s="77"/>
      <c r="AV70" s="43">
        <f t="shared" ca="1" si="22"/>
        <v>58318</v>
      </c>
      <c r="AW70" s="46">
        <f t="shared" si="33"/>
        <v>247</v>
      </c>
      <c r="AX70" s="81">
        <f t="shared" ca="1" si="7"/>
        <v>12098.093097127818</v>
      </c>
      <c r="AY70" s="10">
        <f t="shared" ca="1" si="23"/>
        <v>2976130.901893443</v>
      </c>
    </row>
    <row r="71" spans="1:51" x14ac:dyDescent="0.25">
      <c r="A71" s="10">
        <f t="shared" ca="1" si="8"/>
        <v>25000</v>
      </c>
      <c r="B71" s="10">
        <f t="shared" ca="1" si="9"/>
        <v>16842.59</v>
      </c>
      <c r="C71" s="10">
        <f t="shared" ca="1" si="10"/>
        <v>8157.41</v>
      </c>
      <c r="D71" s="43">
        <f t="shared" ca="1" si="11"/>
        <v>47422</v>
      </c>
      <c r="E71" s="47">
        <f t="shared" ca="1" si="12"/>
        <v>2029</v>
      </c>
      <c r="F71" s="67">
        <f t="shared" ca="1" si="13"/>
        <v>10</v>
      </c>
      <c r="G71" s="11">
        <f ca="1">IF(F71="",SUM($G$17:G70),IF(F71=12,(B71*$C$2*2),($C$2*B71)))</f>
        <v>1431.6201500000002</v>
      </c>
      <c r="H71" s="61">
        <f ca="1">IF(F71="",SUM($H$17:H70),IF($O$11=1,G71,IF($O$11=2,((G71/$C$2)*8.5%),IF($O$11=3,0,0))))</f>
        <v>1431.6201500000002</v>
      </c>
      <c r="I71" s="61">
        <f ca="1">IF(F71&lt;&gt;"",IF($H$4&lt;&gt;"Sim",(G71+H71)*$G$9,((G71+H71)*$G$8)),SUM($I$17:I70))</f>
        <v>200.42682100000005</v>
      </c>
      <c r="J71" s="61">
        <f t="shared" ca="1" si="0"/>
        <v>0</v>
      </c>
      <c r="K71" s="61">
        <f t="shared" si="1"/>
        <v>0</v>
      </c>
      <c r="L71" s="61">
        <f t="shared" si="2"/>
        <v>0</v>
      </c>
      <c r="M71" s="61">
        <f t="shared" si="3"/>
        <v>0</v>
      </c>
      <c r="N71" s="61">
        <f ca="1">IF(F71&lt;&gt;"",SUM(J71:M71),SUM($N$17:N70))</f>
        <v>0</v>
      </c>
      <c r="O71" s="8">
        <f ca="1">IF(F71="",SUM($O$17:O70),P70*$H$1)</f>
        <v>857.54430462620292</v>
      </c>
      <c r="P71" s="8">
        <f t="shared" ca="1" si="14"/>
        <v>179696.0940424166</v>
      </c>
      <c r="Q71" s="1"/>
      <c r="R71" s="47"/>
      <c r="S71" s="36">
        <v>55</v>
      </c>
      <c r="T71" s="7">
        <v>7</v>
      </c>
      <c r="U71" s="8">
        <f t="shared" ca="1" si="24"/>
        <v>2592068.0885935263</v>
      </c>
      <c r="V71" s="10">
        <f t="shared" ca="1" si="25"/>
        <v>16842.59</v>
      </c>
      <c r="W71" s="8">
        <f t="shared" ca="1" si="26"/>
        <v>12617.022490041094</v>
      </c>
      <c r="X71" s="8">
        <f t="shared" ca="1" si="27"/>
        <v>2587842.5210835673</v>
      </c>
      <c r="Y71">
        <f t="shared" ca="1" si="15"/>
        <v>55</v>
      </c>
      <c r="AA71" s="202">
        <f t="shared" ca="1" si="4"/>
        <v>14316.201499999999</v>
      </c>
      <c r="AB71" s="202"/>
      <c r="AC71" s="38">
        <f t="shared" ca="1" si="16"/>
        <v>55</v>
      </c>
      <c r="AF71" s="43">
        <f t="shared" ca="1" si="17"/>
        <v>58348</v>
      </c>
      <c r="AG71" s="46">
        <f t="shared" si="28"/>
        <v>6</v>
      </c>
      <c r="AH71" s="81">
        <f t="shared" ca="1" si="34"/>
        <v>46454.975308519228</v>
      </c>
      <c r="AI71" s="81">
        <f t="shared" ca="1" si="29"/>
        <v>230924.71686514156</v>
      </c>
      <c r="AK71" s="43">
        <f t="shared" ca="1" si="18"/>
        <v>58348</v>
      </c>
      <c r="AL71" s="46">
        <f t="shared" si="30"/>
        <v>66</v>
      </c>
      <c r="AM71" s="81">
        <f t="shared" ca="1" si="19"/>
        <v>23428.521252371454</v>
      </c>
      <c r="AN71" s="81">
        <f t="shared" ca="1" si="31"/>
        <v>1515363.7323004182</v>
      </c>
      <c r="AQ71" s="43">
        <f t="shared" ca="1" si="37"/>
        <v>58348</v>
      </c>
      <c r="AR71" s="46">
        <f t="shared" si="32"/>
        <v>126</v>
      </c>
      <c r="AS71" s="81">
        <f t="shared" ca="1" si="35"/>
        <v>20261.635295037195</v>
      </c>
      <c r="AT71" s="10">
        <f t="shared" ca="1" si="36"/>
        <v>2532704.4118796494</v>
      </c>
      <c r="AU71" s="77"/>
      <c r="AV71" s="43">
        <f t="shared" ca="1" si="22"/>
        <v>58348</v>
      </c>
      <c r="AW71" s="46">
        <f t="shared" si="33"/>
        <v>246</v>
      </c>
      <c r="AX71" s="81">
        <f t="shared" ca="1" si="7"/>
        <v>12156.981177022313</v>
      </c>
      <c r="AY71" s="10">
        <f t="shared" ca="1" si="23"/>
        <v>2978460.3883704669</v>
      </c>
    </row>
    <row r="72" spans="1:51" x14ac:dyDescent="0.25">
      <c r="A72" s="10">
        <f t="shared" ca="1" si="8"/>
        <v>25000</v>
      </c>
      <c r="B72" s="10">
        <f t="shared" ca="1" si="9"/>
        <v>16842.59</v>
      </c>
      <c r="C72" s="10">
        <f t="shared" ca="1" si="10"/>
        <v>8157.41</v>
      </c>
      <c r="D72" s="43">
        <f t="shared" ca="1" si="11"/>
        <v>47452</v>
      </c>
      <c r="E72" s="47">
        <f t="shared" ca="1" si="12"/>
        <v>2029</v>
      </c>
      <c r="F72" s="67">
        <f t="shared" ca="1" si="13"/>
        <v>11</v>
      </c>
      <c r="G72" s="11">
        <f ca="1">IF(F72="",SUM($G$17:G71),IF(F72=12,(B72*$C$2*2),($C$2*B72)))</f>
        <v>1431.6201500000002</v>
      </c>
      <c r="H72" s="61">
        <f ca="1">IF(F72="",SUM($H$17:H71),IF($O$11=1,G72,IF($O$11=2,((G72/$C$2)*8.5%),IF($O$11=3,0,0))))</f>
        <v>1431.6201500000002</v>
      </c>
      <c r="I72" s="61">
        <f ca="1">IF(F72&lt;&gt;"",IF($H$4&lt;&gt;"Sim",(G72+H72)*$G$9,((G72+H72)*$G$8)),SUM($I$17:I71))</f>
        <v>200.42682100000005</v>
      </c>
      <c r="J72" s="61">
        <f t="shared" ca="1" si="0"/>
        <v>0</v>
      </c>
      <c r="K72" s="61">
        <f t="shared" si="1"/>
        <v>0</v>
      </c>
      <c r="L72" s="61">
        <f t="shared" si="2"/>
        <v>0</v>
      </c>
      <c r="M72" s="61">
        <f t="shared" si="3"/>
        <v>0</v>
      </c>
      <c r="N72" s="61">
        <f ca="1">IF(F72&lt;&gt;"",SUM(J72:M72),SUM($N$17:N71))</f>
        <v>0</v>
      </c>
      <c r="O72" s="8">
        <f ca="1">IF(F72="",SUM($O$17:O71),P71*$H$1)</f>
        <v>874.67982414610253</v>
      </c>
      <c r="P72" s="8">
        <f t="shared" ca="1" si="14"/>
        <v>183233.5873455627</v>
      </c>
      <c r="Q72" s="1"/>
      <c r="R72" s="47"/>
      <c r="S72" s="36">
        <v>56</v>
      </c>
      <c r="T72" s="7">
        <v>8</v>
      </c>
      <c r="U72" s="8">
        <f t="shared" ca="1" si="24"/>
        <v>2587842.5210835673</v>
      </c>
      <c r="V72" s="10">
        <f t="shared" ca="1" si="25"/>
        <v>16842.59</v>
      </c>
      <c r="W72" s="8">
        <f t="shared" ca="1" si="26"/>
        <v>12596.454326519097</v>
      </c>
      <c r="X72" s="8">
        <f t="shared" ca="1" si="27"/>
        <v>2583596.3854100867</v>
      </c>
      <c r="Y72">
        <f t="shared" ca="1" si="15"/>
        <v>56</v>
      </c>
      <c r="AA72" s="202">
        <f t="shared" ca="1" si="4"/>
        <v>14316.201499999999</v>
      </c>
      <c r="AB72" s="202"/>
      <c r="AC72" s="38">
        <f t="shared" ca="1" si="16"/>
        <v>56</v>
      </c>
      <c r="AF72" s="43">
        <f t="shared" ca="1" si="17"/>
        <v>58379</v>
      </c>
      <c r="AG72" s="46">
        <f t="shared" si="28"/>
        <v>5</v>
      </c>
      <c r="AH72" s="81">
        <f t="shared" ca="1" si="34"/>
        <v>46409.750920254031</v>
      </c>
      <c r="AI72" s="81">
        <f t="shared" ca="1" si="29"/>
        <v>184514.96594488752</v>
      </c>
      <c r="AK72" s="43">
        <f t="shared" ca="1" si="18"/>
        <v>58379</v>
      </c>
      <c r="AL72" s="46">
        <f t="shared" si="30"/>
        <v>65</v>
      </c>
      <c r="AM72" s="81">
        <f t="shared" ca="1" si="19"/>
        <v>23426.766798342727</v>
      </c>
      <c r="AN72" s="81">
        <f t="shared" ca="1" si="31"/>
        <v>1491936.9655020754</v>
      </c>
      <c r="AQ72" s="43">
        <f t="shared" ca="1" si="37"/>
        <v>58379</v>
      </c>
      <c r="AR72" s="46">
        <f t="shared" si="32"/>
        <v>125</v>
      </c>
      <c r="AS72" s="81">
        <f t="shared" ca="1" si="35"/>
        <v>20360.259829372328</v>
      </c>
      <c r="AT72" s="10">
        <f t="shared" ca="1" si="36"/>
        <v>2524672.2188421688</v>
      </c>
      <c r="AU72" s="77"/>
      <c r="AV72" s="43">
        <f t="shared" ca="1" si="22"/>
        <v>58379</v>
      </c>
      <c r="AW72" s="46">
        <f t="shared" si="33"/>
        <v>245</v>
      </c>
      <c r="AX72" s="81">
        <f t="shared" ca="1" si="7"/>
        <v>12216.155897623394</v>
      </c>
      <c r="AY72" s="10">
        <f t="shared" ca="1" si="23"/>
        <v>2980742.0390201081</v>
      </c>
    </row>
    <row r="73" spans="1:51" x14ac:dyDescent="0.25">
      <c r="A73" s="10">
        <f t="shared" ca="1" si="8"/>
        <v>25000</v>
      </c>
      <c r="B73" s="10">
        <f t="shared" ca="1" si="9"/>
        <v>16842.59</v>
      </c>
      <c r="C73" s="10">
        <f t="shared" ca="1" si="10"/>
        <v>8157.41</v>
      </c>
      <c r="D73" s="43">
        <f t="shared" ca="1" si="11"/>
        <v>47483</v>
      </c>
      <c r="E73" s="47">
        <f t="shared" ca="1" si="12"/>
        <v>2029</v>
      </c>
      <c r="F73" s="67">
        <f t="shared" ca="1" si="13"/>
        <v>12</v>
      </c>
      <c r="G73" s="11">
        <f ca="1">IF(F73="",SUM($G$17:G72),IF(F73=12,(B73*$C$2*2),($C$2*B73)))</f>
        <v>2863.2403000000004</v>
      </c>
      <c r="H73" s="61">
        <f ca="1">IF(F73="",SUM($H$17:H72),IF($O$11=1,G73,IF($O$11=2,((G73/$C$2)*8.5%),IF($O$11=3,0,0))))</f>
        <v>2863.2403000000004</v>
      </c>
      <c r="I73" s="61">
        <f ca="1">IF(F73&lt;&gt;"",IF($H$4&lt;&gt;"Sim",(G73+H73)*$G$9,((G73+H73)*$G$8)),SUM($I$17:I72))</f>
        <v>400.85364200000009</v>
      </c>
      <c r="J73" s="61">
        <f t="shared" ca="1" si="0"/>
        <v>0</v>
      </c>
      <c r="K73" s="61">
        <f t="shared" si="1"/>
        <v>0</v>
      </c>
      <c r="L73" s="61">
        <f t="shared" si="2"/>
        <v>0</v>
      </c>
      <c r="M73" s="61">
        <f t="shared" si="3"/>
        <v>0</v>
      </c>
      <c r="N73" s="61">
        <f ca="1">IF(F73&lt;&gt;"",SUM(J73:M73),SUM($N$17:N72))</f>
        <v>0</v>
      </c>
      <c r="O73" s="8">
        <f ca="1">IF(F73="",SUM($O$17:O72),P72*$H$1)</f>
        <v>891.89875167372861</v>
      </c>
      <c r="P73" s="8">
        <f t="shared" ca="1" si="14"/>
        <v>189451.11305523643</v>
      </c>
      <c r="Q73" s="1"/>
      <c r="R73" s="47"/>
      <c r="S73" s="36">
        <v>57</v>
      </c>
      <c r="T73" s="7">
        <v>9</v>
      </c>
      <c r="U73" s="8">
        <f t="shared" ca="1" si="24"/>
        <v>2583596.3854100867</v>
      </c>
      <c r="V73" s="10">
        <f t="shared" ca="1" si="25"/>
        <v>16842.59</v>
      </c>
      <c r="W73" s="8">
        <f t="shared" ca="1" si="26"/>
        <v>12575.786046421124</v>
      </c>
      <c r="X73" s="8">
        <f t="shared" ca="1" si="27"/>
        <v>2579329.581456508</v>
      </c>
      <c r="Y73">
        <f t="shared" ca="1" si="15"/>
        <v>57</v>
      </c>
      <c r="AA73" s="202">
        <f t="shared" ca="1" si="4"/>
        <v>14316.201499999999</v>
      </c>
      <c r="AB73" s="202"/>
      <c r="AC73" s="38">
        <f t="shared" ca="1" si="16"/>
        <v>57</v>
      </c>
      <c r="AF73" s="43">
        <f ca="1">EOMONTH(AF72,1)</f>
        <v>58409</v>
      </c>
      <c r="AG73" s="46">
        <f t="shared" si="28"/>
        <v>4</v>
      </c>
      <c r="AH73" s="81">
        <f t="shared" ca="1" si="34"/>
        <v>46353.275467921703</v>
      </c>
      <c r="AI73" s="81">
        <f t="shared" ca="1" si="29"/>
        <v>138161.6904769658</v>
      </c>
      <c r="AK73" s="43">
        <f t="shared" ca="1" si="18"/>
        <v>58409</v>
      </c>
      <c r="AL73" s="46">
        <f t="shared" si="30"/>
        <v>64</v>
      </c>
      <c r="AM73" s="81">
        <f t="shared" ca="1" si="19"/>
        <v>23424.985064405642</v>
      </c>
      <c r="AN73" s="81">
        <f t="shared" ca="1" si="31"/>
        <v>1468511.9804376697</v>
      </c>
      <c r="AQ73" s="43">
        <f ca="1">EOMONTH(AQ72,1)</f>
        <v>58409</v>
      </c>
      <c r="AR73" s="46">
        <f t="shared" si="32"/>
        <v>124</v>
      </c>
      <c r="AS73" s="81">
        <f t="shared" ca="1" si="35"/>
        <v>20459.36442361532</v>
      </c>
      <c r="AT73" s="10">
        <f t="shared" ca="1" si="36"/>
        <v>2516501.8241046844</v>
      </c>
      <c r="AU73" s="77"/>
      <c r="AV73" s="43">
        <f t="shared" ca="1" si="22"/>
        <v>58409</v>
      </c>
      <c r="AW73" s="46">
        <f t="shared" si="33"/>
        <v>244</v>
      </c>
      <c r="AX73" s="81">
        <f t="shared" ca="1" si="7"/>
        <v>12275.61865416919</v>
      </c>
      <c r="AY73" s="10">
        <f t="shared" ca="1" si="23"/>
        <v>2982975.3329631132</v>
      </c>
    </row>
    <row r="74" spans="1:51" x14ac:dyDescent="0.25">
      <c r="A74" s="10">
        <f t="shared" ca="1" si="8"/>
        <v>25000</v>
      </c>
      <c r="B74" s="10">
        <f t="shared" ca="1" si="9"/>
        <v>16842.59</v>
      </c>
      <c r="C74" s="10">
        <f t="shared" ca="1" si="10"/>
        <v>8157.41</v>
      </c>
      <c r="D74" s="43">
        <f t="shared" ca="1" si="11"/>
        <v>47514</v>
      </c>
      <c r="E74" s="47">
        <f t="shared" ca="1" si="12"/>
        <v>2030</v>
      </c>
      <c r="F74" s="67">
        <f t="shared" ca="1" si="13"/>
        <v>1</v>
      </c>
      <c r="G74" s="11">
        <f ca="1">IF(F74="",SUM($G$17:G73),IF(F74=12,(B74*$C$2*2),($C$2*B74)))</f>
        <v>1431.6201500000002</v>
      </c>
      <c r="H74" s="61">
        <f ca="1">IF(F74="",SUM($H$17:H73),IF($O$11=1,G74,IF($O$11=2,((G74/$C$2)*8.5%),IF($O$11=3,0,0))))</f>
        <v>1431.6201500000002</v>
      </c>
      <c r="I74" s="61">
        <f ca="1">IF(F74&lt;&gt;"",IF($H$4&lt;&gt;"Sim",(G74+H74)*$G$9,((G74+H74)*$G$8)),SUM($I$17:I73))</f>
        <v>200.42682100000005</v>
      </c>
      <c r="J74" s="61">
        <f t="shared" ca="1" si="0"/>
        <v>0</v>
      </c>
      <c r="K74" s="61">
        <f t="shared" si="1"/>
        <v>0</v>
      </c>
      <c r="L74" s="61">
        <f t="shared" si="2"/>
        <v>0</v>
      </c>
      <c r="M74" s="61">
        <f t="shared" si="3"/>
        <v>0</v>
      </c>
      <c r="N74" s="61">
        <f ca="1">IF(F74&lt;&gt;"",SUM(J74:M74),SUM($N$17:N73))</f>
        <v>0</v>
      </c>
      <c r="O74" s="8">
        <f ca="1">IF(F74="",SUM($O$17:O73),P73*$H$1)</f>
        <v>922.16287245688591</v>
      </c>
      <c r="P74" s="8">
        <f t="shared" ca="1" si="14"/>
        <v>193036.08940669333</v>
      </c>
      <c r="Q74" s="1"/>
      <c r="R74" s="47"/>
      <c r="S74" s="36">
        <v>58</v>
      </c>
      <c r="T74" s="7">
        <v>10</v>
      </c>
      <c r="U74" s="8">
        <f t="shared" ca="1" si="24"/>
        <v>2579329.581456508</v>
      </c>
      <c r="V74" s="10">
        <f t="shared" ca="1" si="25"/>
        <v>16842.59</v>
      </c>
      <c r="W74" s="8">
        <f t="shared" ca="1" si="26"/>
        <v>12555.017162424674</v>
      </c>
      <c r="X74" s="8">
        <f t="shared" ca="1" si="27"/>
        <v>2575042.0086189327</v>
      </c>
      <c r="Y74">
        <f t="shared" ca="1" si="15"/>
        <v>58</v>
      </c>
      <c r="AA74" s="202">
        <f t="shared" ca="1" si="4"/>
        <v>14316.201499999999</v>
      </c>
      <c r="AB74" s="202"/>
      <c r="AC74" s="38">
        <f t="shared" ca="1" si="16"/>
        <v>58</v>
      </c>
      <c r="AF74" s="43">
        <f t="shared" ca="1" si="17"/>
        <v>58440</v>
      </c>
      <c r="AG74" s="46">
        <f t="shared" si="28"/>
        <v>3</v>
      </c>
      <c r="AH74" s="81">
        <f t="shared" ca="1" si="34"/>
        <v>46278.066497185238</v>
      </c>
      <c r="AI74" s="81">
        <f t="shared" ca="1" si="29"/>
        <v>91883.623979780561</v>
      </c>
      <c r="AK74" s="43">
        <f t="shared" ca="1" si="18"/>
        <v>58440</v>
      </c>
      <c r="AL74" s="46">
        <f t="shared" si="30"/>
        <v>63</v>
      </c>
      <c r="AM74" s="81">
        <f t="shared" ca="1" si="19"/>
        <v>23423.175186639084</v>
      </c>
      <c r="AN74" s="81">
        <f t="shared" ca="1" si="31"/>
        <v>1445088.8052510305</v>
      </c>
      <c r="AQ74" s="43">
        <f t="shared" ref="AQ74:AQ76" ca="1" si="38">EOMONTH(AQ73,1)</f>
        <v>58440</v>
      </c>
      <c r="AR74" s="46">
        <f t="shared" si="32"/>
        <v>123</v>
      </c>
      <c r="AS74" s="81">
        <f t="shared" ca="1" si="35"/>
        <v>20558.951414482046</v>
      </c>
      <c r="AT74" s="10">
        <f t="shared" ca="1" si="36"/>
        <v>2508192.0725668096</v>
      </c>
      <c r="AU74" s="77"/>
      <c r="AV74" s="43">
        <f t="shared" ca="1" si="22"/>
        <v>58440</v>
      </c>
      <c r="AW74" s="46">
        <f t="shared" si="33"/>
        <v>243</v>
      </c>
      <c r="AX74" s="81">
        <f t="shared" ca="1" si="7"/>
        <v>12335.370848689226</v>
      </c>
      <c r="AY74" s="10">
        <f t="shared" ca="1" si="23"/>
        <v>2985159.7453827928</v>
      </c>
    </row>
    <row r="75" spans="1:51" x14ac:dyDescent="0.25">
      <c r="A75" s="10">
        <f t="shared" ca="1" si="8"/>
        <v>25000</v>
      </c>
      <c r="B75" s="10">
        <f t="shared" ca="1" si="9"/>
        <v>16842.59</v>
      </c>
      <c r="C75" s="10">
        <f t="shared" ca="1" si="10"/>
        <v>8157.41</v>
      </c>
      <c r="D75" s="43">
        <f t="shared" ca="1" si="11"/>
        <v>47542</v>
      </c>
      <c r="E75" s="47">
        <f t="shared" ca="1" si="12"/>
        <v>2030</v>
      </c>
      <c r="F75" s="67">
        <f t="shared" ca="1" si="13"/>
        <v>2</v>
      </c>
      <c r="G75" s="11">
        <f ca="1">IF(F75="",SUM($G$17:G74),IF(F75=12,(B75*$C$2*2),($C$2*B75)))</f>
        <v>1431.6201500000002</v>
      </c>
      <c r="H75" s="61">
        <f ca="1">IF(F75="",SUM($H$17:H74),IF($O$11=1,G75,IF($O$11=2,((G75/$C$2)*8.5%),IF($O$11=3,0,0))))</f>
        <v>1431.6201500000002</v>
      </c>
      <c r="I75" s="61">
        <f ca="1">IF(F75&lt;&gt;"",IF($H$4&lt;&gt;"Sim",(G75+H75)*$G$9,((G75+H75)*$G$8)),SUM($I$17:I74))</f>
        <v>200.42682100000005</v>
      </c>
      <c r="J75" s="61">
        <f t="shared" ca="1" si="0"/>
        <v>0</v>
      </c>
      <c r="K75" s="61">
        <f t="shared" si="1"/>
        <v>0</v>
      </c>
      <c r="L75" s="61">
        <f t="shared" si="2"/>
        <v>0</v>
      </c>
      <c r="M75" s="61">
        <f t="shared" si="3"/>
        <v>0</v>
      </c>
      <c r="N75" s="61">
        <f ca="1">IF(F75&lt;&gt;"",SUM(J75:M75),SUM($N$17:N74))</f>
        <v>0</v>
      </c>
      <c r="O75" s="8">
        <f ca="1">IF(F75="",SUM($O$17:O74),P74*$H$1)</f>
        <v>939.61292612316129</v>
      </c>
      <c r="P75" s="8">
        <f t="shared" ca="1" si="14"/>
        <v>196638.5158118165</v>
      </c>
      <c r="Q75" s="1"/>
      <c r="R75" s="47"/>
      <c r="S75" s="36">
        <v>59</v>
      </c>
      <c r="T75" s="7">
        <v>11</v>
      </c>
      <c r="U75" s="8">
        <f t="shared" ca="1" si="24"/>
        <v>2575042.0086189327</v>
      </c>
      <c r="V75" s="10">
        <f t="shared" ca="1" si="25"/>
        <v>16842.59</v>
      </c>
      <c r="W75" s="8">
        <f t="shared" ca="1" si="26"/>
        <v>12534.147184835185</v>
      </c>
      <c r="X75" s="8">
        <f t="shared" ca="1" si="27"/>
        <v>2570733.5658037681</v>
      </c>
      <c r="Y75">
        <f t="shared" ca="1" si="15"/>
        <v>59</v>
      </c>
      <c r="AA75" s="202">
        <f t="shared" ca="1" si="4"/>
        <v>14316.201499999999</v>
      </c>
      <c r="AB75" s="202"/>
      <c r="AC75" s="38">
        <f t="shared" ca="1" si="16"/>
        <v>59</v>
      </c>
      <c r="AF75" s="43">
        <f t="shared" ca="1" si="17"/>
        <v>58471</v>
      </c>
      <c r="AG75" s="46">
        <f t="shared" si="28"/>
        <v>2</v>
      </c>
      <c r="AH75" s="81">
        <f t="shared" ca="1" si="34"/>
        <v>46165.436082814558</v>
      </c>
      <c r="AI75" s="81">
        <f t="shared" ca="1" si="29"/>
        <v>45718.187896966003</v>
      </c>
      <c r="AK75" s="43">
        <f t="shared" ca="1" si="18"/>
        <v>58471</v>
      </c>
      <c r="AL75" s="46">
        <f t="shared" si="30"/>
        <v>62</v>
      </c>
      <c r="AM75" s="81">
        <f t="shared" ca="1" si="19"/>
        <v>23421.336259387113</v>
      </c>
      <c r="AN75" s="81">
        <f t="shared" ca="1" si="31"/>
        <v>1421667.4689916433</v>
      </c>
      <c r="AQ75" s="43">
        <f t="shared" ca="1" si="38"/>
        <v>58471</v>
      </c>
      <c r="AR75" s="46">
        <f t="shared" si="32"/>
        <v>122</v>
      </c>
      <c r="AS75" s="81">
        <f t="shared" ca="1" si="35"/>
        <v>20659.023150062469</v>
      </c>
      <c r="AT75" s="10">
        <f t="shared" ca="1" si="36"/>
        <v>2499741.8011575583</v>
      </c>
      <c r="AU75" s="77"/>
      <c r="AV75" s="43">
        <f t="shared" ca="1" si="22"/>
        <v>58471</v>
      </c>
      <c r="AW75" s="46">
        <f t="shared" si="33"/>
        <v>242</v>
      </c>
      <c r="AX75" s="81">
        <f t="shared" ca="1" si="7"/>
        <v>12395.41389003748</v>
      </c>
      <c r="AY75" s="10">
        <f t="shared" ca="1" si="23"/>
        <v>2987294.7474990324</v>
      </c>
    </row>
    <row r="76" spans="1:51" x14ac:dyDescent="0.25">
      <c r="A76" s="10">
        <f t="shared" ca="1" si="8"/>
        <v>25000</v>
      </c>
      <c r="B76" s="10">
        <f t="shared" ca="1" si="9"/>
        <v>16842.59</v>
      </c>
      <c r="C76" s="10">
        <f t="shared" ca="1" si="10"/>
        <v>8157.41</v>
      </c>
      <c r="D76" s="43">
        <f t="shared" ca="1" si="11"/>
        <v>47573</v>
      </c>
      <c r="E76" s="47">
        <f t="shared" ca="1" si="12"/>
        <v>2030</v>
      </c>
      <c r="F76" s="67">
        <f t="shared" ca="1" si="13"/>
        <v>3</v>
      </c>
      <c r="G76" s="11">
        <f ca="1">IF(F76="",SUM($G$17:G75),IF(F76=12,(B76*$C$2*2),($C$2*B76)))</f>
        <v>1431.6201500000002</v>
      </c>
      <c r="H76" s="61">
        <f ca="1">IF(F76="",SUM($H$17:H75),IF($O$11=1,G76,IF($O$11=2,((G76/$C$2)*8.5%),IF($O$11=3,0,0))))</f>
        <v>1431.6201500000002</v>
      </c>
      <c r="I76" s="61">
        <f ca="1">IF(F76&lt;&gt;"",IF($H$4&lt;&gt;"Sim",(G76+H76)*$G$9,((G76+H76)*$G$8)),SUM($I$17:I75))</f>
        <v>200.42682100000005</v>
      </c>
      <c r="J76" s="61">
        <f t="shared" ca="1" si="0"/>
        <v>0</v>
      </c>
      <c r="K76" s="61">
        <f t="shared" si="1"/>
        <v>0</v>
      </c>
      <c r="L76" s="61">
        <f t="shared" si="2"/>
        <v>0</v>
      </c>
      <c r="M76" s="61">
        <f t="shared" si="3"/>
        <v>0</v>
      </c>
      <c r="N76" s="61">
        <f ca="1">IF(F76&lt;&gt;"",SUM(J76:M76),SUM($N$17:N75))</f>
        <v>0</v>
      </c>
      <c r="O76" s="8">
        <f ca="1">IF(F76="",SUM($O$17:O75),P75*$H$1)</f>
        <v>957.14791880802534</v>
      </c>
      <c r="P76" s="8">
        <f t="shared" ca="1" si="14"/>
        <v>200258.47720962451</v>
      </c>
      <c r="Q76" s="1"/>
      <c r="R76" s="47"/>
      <c r="S76" s="36">
        <v>60</v>
      </c>
      <c r="T76" s="7">
        <v>12</v>
      </c>
      <c r="U76" s="8">
        <f t="shared" ca="1" si="24"/>
        <v>2570733.5658037681</v>
      </c>
      <c r="V76" s="10">
        <f t="shared" ca="1" si="25"/>
        <v>16842.59</v>
      </c>
      <c r="W76" s="8">
        <f t="shared" ca="1" si="26"/>
        <v>12513.175621574483</v>
      </c>
      <c r="X76" s="8">
        <f t="shared" ca="1" si="27"/>
        <v>2566404.1514253425</v>
      </c>
      <c r="Y76">
        <f t="shared" ca="1" si="15"/>
        <v>60</v>
      </c>
      <c r="AA76" s="202">
        <f t="shared" ca="1" si="4"/>
        <v>14316.201499999999</v>
      </c>
      <c r="AB76" s="202"/>
      <c r="AC76" s="38">
        <f t="shared" ca="1" si="16"/>
        <v>60</v>
      </c>
      <c r="AF76" s="43">
        <f t="shared" ca="1" si="17"/>
        <v>58500</v>
      </c>
      <c r="AG76" s="46">
        <f t="shared" si="28"/>
        <v>1</v>
      </c>
      <c r="AH76" s="81">
        <f t="shared" ca="1" si="34"/>
        <v>45940.723488310337</v>
      </c>
      <c r="AI76" s="81">
        <f t="shared" ca="1" si="29"/>
        <v>-222.53559134433453</v>
      </c>
      <c r="AK76" s="43">
        <f t="shared" ca="1" si="18"/>
        <v>58500</v>
      </c>
      <c r="AL76" s="46">
        <f t="shared" si="30"/>
        <v>61</v>
      </c>
      <c r="AM76" s="81">
        <f t="shared" ca="1" si="19"/>
        <v>23419.46733252563</v>
      </c>
      <c r="AN76" s="81">
        <f t="shared" ca="1" si="31"/>
        <v>1398248.0016591176</v>
      </c>
      <c r="AQ76" s="43">
        <f t="shared" ca="1" si="38"/>
        <v>58500</v>
      </c>
      <c r="AR76" s="46">
        <f t="shared" si="32"/>
        <v>121</v>
      </c>
      <c r="AS76" s="81">
        <f t="shared" ca="1" si="35"/>
        <v>20759.581989875987</v>
      </c>
      <c r="AT76" s="10">
        <f t="shared" ca="1" si="36"/>
        <v>2491149.8387851184</v>
      </c>
      <c r="AU76" s="77"/>
      <c r="AV76" s="43">
        <f t="shared" ca="1" si="22"/>
        <v>58500</v>
      </c>
      <c r="AW76" s="46">
        <f t="shared" si="33"/>
        <v>241</v>
      </c>
      <c r="AX76" s="81">
        <f t="shared" ca="1" si="7"/>
        <v>12455.749193925592</v>
      </c>
      <c r="AY76" s="10">
        <f t="shared" ca="1" si="23"/>
        <v>2989379.8065421423</v>
      </c>
    </row>
    <row r="77" spans="1:51" x14ac:dyDescent="0.25">
      <c r="A77" s="19">
        <f t="shared" ca="1" si="8"/>
        <v>25000</v>
      </c>
      <c r="B77" s="19">
        <f t="shared" ca="1" si="9"/>
        <v>16842.59</v>
      </c>
      <c r="C77" s="19">
        <f t="shared" ca="1" si="10"/>
        <v>8157.41</v>
      </c>
      <c r="D77" s="90">
        <f t="shared" ca="1" si="11"/>
        <v>47603</v>
      </c>
      <c r="E77" s="49">
        <f t="shared" ca="1" si="12"/>
        <v>2030</v>
      </c>
      <c r="F77" s="68">
        <f t="shared" ca="1" si="13"/>
        <v>4</v>
      </c>
      <c r="G77" s="91">
        <f ca="1">IF(F77="",SUM($G$17:G76),IF(F77=12,(B77*$C$2*2),($C$2*B77)))</f>
        <v>1431.6201500000002</v>
      </c>
      <c r="H77" s="92">
        <f ca="1">IF(F77="",SUM($H$17:H76),IF($O$11=1,G77,IF($O$11=2,((G77/$C$2)*8.5%),IF($O$11=3,0,0))))</f>
        <v>1431.6201500000002</v>
      </c>
      <c r="I77" s="92">
        <f ca="1">IF(F77&lt;&gt;"",IF($H$4&lt;&gt;"Sim",(G77+H77)*$G$9,((G77+H77)*$G$8)),SUM($I$17:I76))</f>
        <v>200.42682100000005</v>
      </c>
      <c r="J77" s="92">
        <f t="shared" ca="1" si="0"/>
        <v>0</v>
      </c>
      <c r="K77" s="92">
        <f t="shared" si="1"/>
        <v>0</v>
      </c>
      <c r="L77" s="92">
        <f t="shared" si="2"/>
        <v>0</v>
      </c>
      <c r="M77" s="92">
        <f t="shared" si="3"/>
        <v>0</v>
      </c>
      <c r="N77" s="92">
        <f ca="1">IF(F77&lt;&gt;"",SUM(J77:M77),SUM($N$17:N76))</f>
        <v>0</v>
      </c>
      <c r="O77" s="21">
        <f ca="1">IF(F77="",SUM($O$17:O76),P76*$H$1)</f>
        <v>974.76826395644582</v>
      </c>
      <c r="P77" s="21">
        <f t="shared" ca="1" si="14"/>
        <v>203896.05895258096</v>
      </c>
      <c r="Q77" s="1"/>
      <c r="R77" s="49">
        <v>6</v>
      </c>
      <c r="S77" s="36">
        <v>61</v>
      </c>
      <c r="T77" s="20">
        <v>1</v>
      </c>
      <c r="U77" s="21">
        <f t="shared" ca="1" si="24"/>
        <v>2566404.1514253425</v>
      </c>
      <c r="V77" s="19">
        <f t="shared" ca="1" si="25"/>
        <v>16842.59</v>
      </c>
      <c r="W77" s="21">
        <f t="shared" ca="1" si="26"/>
        <v>12492.101978169172</v>
      </c>
      <c r="X77" s="21">
        <f t="shared" ca="1" si="27"/>
        <v>2562053.663403512</v>
      </c>
      <c r="Y77">
        <f t="shared" ca="1" si="15"/>
        <v>61</v>
      </c>
      <c r="AA77" s="213">
        <f t="shared" ca="1" si="4"/>
        <v>14316.201499999999</v>
      </c>
      <c r="AB77" s="213"/>
      <c r="AC77" s="38">
        <f t="shared" ca="1" si="16"/>
        <v>61</v>
      </c>
      <c r="AF77" t="s">
        <v>58</v>
      </c>
      <c r="AH77">
        <f ca="1">AVERAGE(AH17:AH76)</f>
        <v>46768.538386004715</v>
      </c>
      <c r="AK77" s="43">
        <f t="shared" ca="1" si="18"/>
        <v>58531</v>
      </c>
      <c r="AL77" s="46">
        <f t="shared" si="30"/>
        <v>60</v>
      </c>
      <c r="AM77" s="81">
        <f t="shared" ca="1" si="19"/>
        <v>23417.567408501389</v>
      </c>
      <c r="AN77" s="81">
        <f t="shared" ca="1" si="31"/>
        <v>1374830.4342506162</v>
      </c>
      <c r="AQ77" s="43">
        <f t="shared" ref="AQ77:AQ140" ca="1" si="39">EOMONTH(AQ76,1)</f>
        <v>58531</v>
      </c>
      <c r="AR77" s="46">
        <f t="shared" si="32"/>
        <v>120</v>
      </c>
      <c r="AS77" s="81">
        <f t="shared" ref="AS77:AS140" ca="1" si="40">(AT76+(AT76*$AI$10))/AR77</f>
        <v>20860.63030492709</v>
      </c>
      <c r="AT77" s="10">
        <f t="shared" ref="AT77:AT140" ca="1" si="41">(AT76+(AT76*$AI$10)-AS77)</f>
        <v>2482415.006286324</v>
      </c>
      <c r="AU77" s="77"/>
      <c r="AV77" s="43">
        <f t="shared" ca="1" si="22"/>
        <v>58531</v>
      </c>
      <c r="AW77" s="46">
        <f t="shared" si="33"/>
        <v>240</v>
      </c>
      <c r="AX77" s="81">
        <f t="shared" ca="1" si="7"/>
        <v>12516.378182956256</v>
      </c>
      <c r="AY77" s="10">
        <f t="shared" ca="1" si="23"/>
        <v>2991414.385726545</v>
      </c>
    </row>
    <row r="78" spans="1:51" x14ac:dyDescent="0.25">
      <c r="A78" s="19">
        <f t="shared" ca="1" si="8"/>
        <v>25000</v>
      </c>
      <c r="B78" s="19">
        <f t="shared" ca="1" si="9"/>
        <v>16842.59</v>
      </c>
      <c r="C78" s="19">
        <f t="shared" ca="1" si="10"/>
        <v>8157.41</v>
      </c>
      <c r="D78" s="90">
        <f t="shared" ca="1" si="11"/>
        <v>47634</v>
      </c>
      <c r="E78" s="49">
        <f t="shared" ca="1" si="12"/>
        <v>2030</v>
      </c>
      <c r="F78" s="68">
        <f t="shared" ca="1" si="13"/>
        <v>5</v>
      </c>
      <c r="G78" s="91">
        <f ca="1">IF(F78="",SUM($G$17:G77),IF(F78=12,(B78*$C$2*2),($C$2*B78)))</f>
        <v>1431.6201500000002</v>
      </c>
      <c r="H78" s="92">
        <f ca="1">IF(F78="",SUM($H$17:H77),IF($O$11=1,G78,IF($O$11=2,((G78/$C$2)*8.5%),IF($O$11=3,0,0))))</f>
        <v>1431.6201500000002</v>
      </c>
      <c r="I78" s="92">
        <f ca="1">IF(F78&lt;&gt;"",IF($H$4&lt;&gt;"Sim",(G78+H78)*$G$9,((G78+H78)*$G$8)),SUM($I$17:I77))</f>
        <v>200.42682100000005</v>
      </c>
      <c r="J78" s="92">
        <f t="shared" ca="1" si="0"/>
        <v>0</v>
      </c>
      <c r="K78" s="92">
        <f t="shared" si="1"/>
        <v>0</v>
      </c>
      <c r="L78" s="92">
        <f t="shared" si="2"/>
        <v>0</v>
      </c>
      <c r="M78" s="92">
        <f t="shared" si="3"/>
        <v>0</v>
      </c>
      <c r="N78" s="92">
        <f ca="1">IF(F78&lt;&gt;"",SUM(J78:M78),SUM($N$17:N77))</f>
        <v>0</v>
      </c>
      <c r="O78" s="21">
        <f ca="1">IF(F78="",SUM($O$17:O77),P77*$H$1)</f>
        <v>992.47437702585501</v>
      </c>
      <c r="P78" s="21">
        <f t="shared" ca="1" si="14"/>
        <v>207551.34680860682</v>
      </c>
      <c r="Q78" s="1"/>
      <c r="R78" s="49"/>
      <c r="S78" s="36">
        <v>62</v>
      </c>
      <c r="T78" s="20">
        <v>2</v>
      </c>
      <c r="U78" s="21">
        <f t="shared" ca="1" si="24"/>
        <v>2562053.663403512</v>
      </c>
      <c r="V78" s="19">
        <f t="shared" ca="1" si="25"/>
        <v>16842.59</v>
      </c>
      <c r="W78" s="21">
        <f t="shared" ca="1" si="26"/>
        <v>12470.925757738993</v>
      </c>
      <c r="X78" s="21">
        <f t="shared" ca="1" si="27"/>
        <v>2557681.9991612509</v>
      </c>
      <c r="Y78">
        <f t="shared" ca="1" si="15"/>
        <v>62</v>
      </c>
      <c r="AA78" s="213">
        <f t="shared" ca="1" si="4"/>
        <v>14316.201499999999</v>
      </c>
      <c r="AB78" s="213"/>
      <c r="AC78" s="38">
        <f t="shared" ca="1" si="16"/>
        <v>62</v>
      </c>
      <c r="AK78" s="43">
        <f t="shared" ca="1" si="18"/>
        <v>58561</v>
      </c>
      <c r="AL78" s="46">
        <f t="shared" si="30"/>
        <v>59</v>
      </c>
      <c r="AM78" s="81">
        <f t="shared" ca="1" si="19"/>
        <v>23415.635439120404</v>
      </c>
      <c r="AN78" s="81">
        <f t="shared" ca="1" si="31"/>
        <v>1351414.7988114958</v>
      </c>
      <c r="AQ78" s="43">
        <f t="shared" ca="1" si="39"/>
        <v>58561</v>
      </c>
      <c r="AR78" s="46">
        <f t="shared" si="32"/>
        <v>119</v>
      </c>
      <c r="AS78" s="81">
        <f t="shared" ca="1" si="40"/>
        <v>20962.170477761254</v>
      </c>
      <c r="AT78" s="10">
        <f t="shared" ca="1" si="41"/>
        <v>2473536.1163758277</v>
      </c>
      <c r="AU78" s="77"/>
      <c r="AV78" s="43">
        <f t="shared" ca="1" si="22"/>
        <v>58561</v>
      </c>
      <c r="AW78" s="46">
        <f t="shared" si="33"/>
        <v>239</v>
      </c>
      <c r="AX78" s="81">
        <f t="shared" ca="1" si="7"/>
        <v>12577.30228665675</v>
      </c>
      <c r="AY78" s="10">
        <f t="shared" ca="1" si="23"/>
        <v>2993397.9442243068</v>
      </c>
    </row>
    <row r="79" spans="1:51" x14ac:dyDescent="0.25">
      <c r="A79" s="19">
        <f t="shared" ca="1" si="8"/>
        <v>25000</v>
      </c>
      <c r="B79" s="19">
        <f t="shared" ca="1" si="9"/>
        <v>16842.59</v>
      </c>
      <c r="C79" s="19">
        <f t="shared" ca="1" si="10"/>
        <v>8157.41</v>
      </c>
      <c r="D79" s="90">
        <f t="shared" ca="1" si="11"/>
        <v>47664</v>
      </c>
      <c r="E79" s="49">
        <f t="shared" ca="1" si="12"/>
        <v>2030</v>
      </c>
      <c r="F79" s="68">
        <f t="shared" ca="1" si="13"/>
        <v>6</v>
      </c>
      <c r="G79" s="91">
        <f ca="1">IF(F79="",SUM($G$17:G78),IF(F79=12,(B79*$C$2*2),($C$2*B79)))</f>
        <v>1431.6201500000002</v>
      </c>
      <c r="H79" s="92">
        <f ca="1">IF(F79="",SUM($H$17:H78),IF($O$11=1,G79,IF($O$11=2,((G79/$C$2)*8.5%),IF($O$11=3,0,0))))</f>
        <v>1431.6201500000002</v>
      </c>
      <c r="I79" s="92">
        <f ca="1">IF(F79&lt;&gt;"",IF($H$4&lt;&gt;"Sim",(G79+H79)*$G$9,((G79+H79)*$G$8)),SUM($I$17:I78))</f>
        <v>200.42682100000005</v>
      </c>
      <c r="J79" s="92">
        <f t="shared" ca="1" si="0"/>
        <v>0</v>
      </c>
      <c r="K79" s="92">
        <f t="shared" si="1"/>
        <v>0</v>
      </c>
      <c r="L79" s="92">
        <f t="shared" si="2"/>
        <v>0</v>
      </c>
      <c r="M79" s="92">
        <f t="shared" si="3"/>
        <v>0</v>
      </c>
      <c r="N79" s="92">
        <f ca="1">IF(F79&lt;&gt;"",SUM(J79:M79),SUM($N$17:N78))</f>
        <v>0</v>
      </c>
      <c r="O79" s="21">
        <f ca="1">IF(F79="",SUM($O$17:O78),P78*$H$1)</f>
        <v>1010.2666754959453</v>
      </c>
      <c r="P79" s="21">
        <f t="shared" ca="1" si="14"/>
        <v>211224.42696310277</v>
      </c>
      <c r="Q79" s="1"/>
      <c r="R79" s="49"/>
      <c r="S79" s="36">
        <v>63</v>
      </c>
      <c r="T79" s="20">
        <v>3</v>
      </c>
      <c r="U79" s="21">
        <f t="shared" ca="1" si="24"/>
        <v>2557681.9991612509</v>
      </c>
      <c r="V79" s="19">
        <f t="shared" ca="1" si="25"/>
        <v>16842.59</v>
      </c>
      <c r="W79" s="21">
        <f t="shared" ca="1" si="26"/>
        <v>12449.646460985085</v>
      </c>
      <c r="X79" s="21">
        <f t="shared" ca="1" si="27"/>
        <v>2553289.0556222363</v>
      </c>
      <c r="Y79">
        <f t="shared" ca="1" si="15"/>
        <v>63</v>
      </c>
      <c r="AA79" s="213">
        <f t="shared" ca="1" si="4"/>
        <v>14316.201499999999</v>
      </c>
      <c r="AB79" s="213"/>
      <c r="AC79" s="38">
        <f t="shared" ca="1" si="16"/>
        <v>63</v>
      </c>
      <c r="AK79" s="43">
        <f t="shared" ca="1" si="18"/>
        <v>58592</v>
      </c>
      <c r="AL79" s="46">
        <f t="shared" si="30"/>
        <v>58</v>
      </c>
      <c r="AM79" s="81">
        <f t="shared" ca="1" si="19"/>
        <v>23413.670322059719</v>
      </c>
      <c r="AN79" s="81">
        <f t="shared" ca="1" si="31"/>
        <v>1328001.1284894361</v>
      </c>
      <c r="AQ79" s="43">
        <f t="shared" ca="1" si="39"/>
        <v>58592</v>
      </c>
      <c r="AR79" s="46">
        <f t="shared" si="32"/>
        <v>118</v>
      </c>
      <c r="AS79" s="81">
        <f t="shared" ca="1" si="40"/>
        <v>21064.204902521094</v>
      </c>
      <c r="AT79" s="10">
        <f t="shared" ca="1" si="41"/>
        <v>2464511.9735949682</v>
      </c>
      <c r="AU79" s="77"/>
      <c r="AV79" s="43">
        <f t="shared" ca="1" si="22"/>
        <v>58592</v>
      </c>
      <c r="AW79" s="46">
        <f t="shared" si="33"/>
        <v>238</v>
      </c>
      <c r="AX79" s="81">
        <f t="shared" ca="1" si="7"/>
        <v>12638.522941512658</v>
      </c>
      <c r="AY79" s="10">
        <f t="shared" ca="1" si="23"/>
        <v>2995329.9371385002</v>
      </c>
    </row>
    <row r="80" spans="1:51" x14ac:dyDescent="0.25">
      <c r="A80" s="19">
        <f t="shared" ca="1" si="8"/>
        <v>25000</v>
      </c>
      <c r="B80" s="19">
        <f t="shared" ca="1" si="9"/>
        <v>16842.59</v>
      </c>
      <c r="C80" s="19">
        <f t="shared" ca="1" si="10"/>
        <v>8157.41</v>
      </c>
      <c r="D80" s="90">
        <f t="shared" ca="1" si="11"/>
        <v>47695</v>
      </c>
      <c r="E80" s="49">
        <f t="shared" ca="1" si="12"/>
        <v>2030</v>
      </c>
      <c r="F80" s="68">
        <f t="shared" ca="1" si="13"/>
        <v>7</v>
      </c>
      <c r="G80" s="91">
        <f ca="1">IF(F80="",SUM($G$17:G79),IF(F80=12,(B80*$C$2*2),($C$2*B80)))</f>
        <v>1431.6201500000002</v>
      </c>
      <c r="H80" s="92">
        <f ca="1">IF(F80="",SUM($H$17:H79),IF($O$11=1,G80,IF($O$11=2,((G80/$C$2)*8.5%),IF($O$11=3,0,0))))</f>
        <v>1431.6201500000002</v>
      </c>
      <c r="I80" s="92">
        <f ca="1">IF(F80&lt;&gt;"",IF($H$4&lt;&gt;"Sim",(G80+H80)*$G$9,((G80+H80)*$G$8)),SUM($I$17:I79))</f>
        <v>200.42682100000005</v>
      </c>
      <c r="J80" s="92">
        <f t="shared" ca="1" si="0"/>
        <v>0</v>
      </c>
      <c r="K80" s="92">
        <f t="shared" si="1"/>
        <v>0</v>
      </c>
      <c r="L80" s="92">
        <f t="shared" si="2"/>
        <v>0</v>
      </c>
      <c r="M80" s="92">
        <f t="shared" si="3"/>
        <v>0</v>
      </c>
      <c r="N80" s="92">
        <f ca="1">IF(F80&lt;&gt;"",SUM(J80:M80),SUM($N$17:N79))</f>
        <v>0</v>
      </c>
      <c r="O80" s="21">
        <f ca="1">IF(F80="",SUM($O$17:O79),P79*$H$1)</f>
        <v>1028.1455788785124</v>
      </c>
      <c r="P80" s="21">
        <f t="shared" ca="1" si="14"/>
        <v>214915.3860209813</v>
      </c>
      <c r="Q80" s="1"/>
      <c r="R80" s="49"/>
      <c r="S80" s="36">
        <v>64</v>
      </c>
      <c r="T80" s="20">
        <v>4</v>
      </c>
      <c r="U80" s="21">
        <f t="shared" ca="1" si="24"/>
        <v>2553289.0556222363</v>
      </c>
      <c r="V80" s="19">
        <f t="shared" ca="1" si="25"/>
        <v>16842.59</v>
      </c>
      <c r="W80" s="21">
        <f t="shared" ca="1" si="26"/>
        <v>12428.263586178235</v>
      </c>
      <c r="X80" s="21">
        <f t="shared" ca="1" si="27"/>
        <v>2548874.7292084149</v>
      </c>
      <c r="Y80">
        <f t="shared" ca="1" si="15"/>
        <v>64</v>
      </c>
      <c r="AA80" s="213">
        <f t="shared" ca="1" si="4"/>
        <v>14316.201499999999</v>
      </c>
      <c r="AB80" s="213"/>
      <c r="AC80" s="38">
        <f t="shared" ca="1" si="16"/>
        <v>64</v>
      </c>
      <c r="AK80" s="43">
        <f t="shared" ca="1" si="18"/>
        <v>58622</v>
      </c>
      <c r="AL80" s="46">
        <f t="shared" si="30"/>
        <v>57</v>
      </c>
      <c r="AM80" s="81">
        <f t="shared" ca="1" si="19"/>
        <v>23411.670897073531</v>
      </c>
      <c r="AN80" s="81">
        <f t="shared" ca="1" si="31"/>
        <v>1304589.4575923625</v>
      </c>
      <c r="AQ80" s="43">
        <f t="shared" ca="1" si="39"/>
        <v>58622</v>
      </c>
      <c r="AR80" s="46">
        <f t="shared" si="32"/>
        <v>117</v>
      </c>
      <c r="AS80" s="81">
        <f t="shared" ca="1" si="40"/>
        <v>21166.735985002862</v>
      </c>
      <c r="AT80" s="10">
        <f t="shared" ca="1" si="41"/>
        <v>2455341.374260332</v>
      </c>
      <c r="AU80" s="77"/>
      <c r="AV80" s="43">
        <f t="shared" ca="1" si="22"/>
        <v>58622</v>
      </c>
      <c r="AW80" s="46">
        <f t="shared" si="33"/>
        <v>237</v>
      </c>
      <c r="AX80" s="81">
        <f t="shared" ca="1" si="7"/>
        <v>12700.04159100172</v>
      </c>
      <c r="AY80" s="10">
        <f t="shared" ca="1" si="23"/>
        <v>2997209.8154764059</v>
      </c>
    </row>
    <row r="81" spans="1:51" x14ac:dyDescent="0.25">
      <c r="A81" s="19">
        <f t="shared" ca="1" si="8"/>
        <v>25000</v>
      </c>
      <c r="B81" s="19">
        <f t="shared" ca="1" si="9"/>
        <v>16842.59</v>
      </c>
      <c r="C81" s="19">
        <f t="shared" ca="1" si="10"/>
        <v>8157.41</v>
      </c>
      <c r="D81" s="90">
        <f t="shared" ca="1" si="11"/>
        <v>47726</v>
      </c>
      <c r="E81" s="49">
        <f t="shared" ca="1" si="12"/>
        <v>2030</v>
      </c>
      <c r="F81" s="68">
        <f t="shared" ca="1" si="13"/>
        <v>8</v>
      </c>
      <c r="G81" s="91">
        <f ca="1">IF(F81="",SUM($G$17:G80),IF(F81=12,(B81*$C$2*2),($C$2*B81)))</f>
        <v>1431.6201500000002</v>
      </c>
      <c r="H81" s="92">
        <f ca="1">IF(F81="",SUM($H$17:H80),IF($O$11=1,G81,IF($O$11=2,((G81/$C$2)*8.5%),IF($O$11=3,0,0))))</f>
        <v>1431.6201500000002</v>
      </c>
      <c r="I81" s="92">
        <f ca="1">IF(F81&lt;&gt;"",IF($H$4&lt;&gt;"Sim",(G81+H81)*$G$9,((G81+H81)*$G$8)),SUM($I$17:I80))</f>
        <v>200.42682100000005</v>
      </c>
      <c r="J81" s="92">
        <f t="shared" ref="J81:J144" ca="1" si="42">IF(C77&lt;&gt;1,0,IF(D81=EOMONTH($C$7,0),$D$13,0))</f>
        <v>0</v>
      </c>
      <c r="K81" s="92">
        <f t="shared" ref="K81:K144" si="43">IF($C$13&lt;&gt;2,0,$D$13)</f>
        <v>0</v>
      </c>
      <c r="L81" s="92">
        <f t="shared" ref="L81:L144" si="44">IF($C$13&lt;&gt;3,0,IF(F81=6,$D$13,IF(F81=12,$D$13,0)))</f>
        <v>0</v>
      </c>
      <c r="M81" s="92">
        <f t="shared" ref="M81:M144" si="45">IF($C$13&lt;&gt;4,0,IF(F81=12,$D$13,0))</f>
        <v>0</v>
      </c>
      <c r="N81" s="92">
        <f ca="1">IF(F81&lt;&gt;"",SUM(J81:M81),SUM($N$17:N80))</f>
        <v>0</v>
      </c>
      <c r="O81" s="21">
        <f ca="1">IF(F81="",SUM($O$17:O80),P80*$H$1)</f>
        <v>1046.111508727347</v>
      </c>
      <c r="P81" s="21">
        <f t="shared" ca="1" si="14"/>
        <v>218624.31100870864</v>
      </c>
      <c r="Q81" s="1"/>
      <c r="R81" s="49"/>
      <c r="S81" s="36">
        <v>65</v>
      </c>
      <c r="T81" s="20">
        <v>5</v>
      </c>
      <c r="U81" s="21">
        <f t="shared" ca="1" si="24"/>
        <v>2548874.7292084149</v>
      </c>
      <c r="V81" s="19">
        <f t="shared" ca="1" si="25"/>
        <v>16842.59</v>
      </c>
      <c r="W81" s="21">
        <f t="shared" ca="1" si="26"/>
        <v>12406.776629147029</v>
      </c>
      <c r="X81" s="21">
        <f t="shared" ca="1" si="27"/>
        <v>2544438.9158375622</v>
      </c>
      <c r="Y81">
        <f t="shared" ca="1" si="15"/>
        <v>65</v>
      </c>
      <c r="AA81" s="213">
        <f t="shared" ref="AA81:AA144" ca="1" si="46">V81*(100%-$U$2)</f>
        <v>14316.201499999999</v>
      </c>
      <c r="AB81" s="213"/>
      <c r="AC81" s="38">
        <f t="shared" ca="1" si="16"/>
        <v>65</v>
      </c>
      <c r="AK81" s="43">
        <f t="shared" ca="1" si="18"/>
        <v>58653</v>
      </c>
      <c r="AL81" s="46">
        <f t="shared" si="30"/>
        <v>56</v>
      </c>
      <c r="AM81" s="81">
        <f t="shared" ref="AM81:AM136" ca="1" si="47">(AN80+(AN80*$AI$10))/AL81</f>
        <v>23409.635941860837</v>
      </c>
      <c r="AN81" s="81">
        <f t="shared" ca="1" si="31"/>
        <v>1281179.8216505018</v>
      </c>
      <c r="AQ81" s="43">
        <f t="shared" ca="1" si="39"/>
        <v>58653</v>
      </c>
      <c r="AR81" s="46">
        <f t="shared" si="32"/>
        <v>116</v>
      </c>
      <c r="AS81" s="81">
        <f t="shared" ca="1" si="40"/>
        <v>21269.766142713132</v>
      </c>
      <c r="AT81" s="10">
        <f t="shared" ca="1" si="41"/>
        <v>2446023.1064120103</v>
      </c>
      <c r="AU81" s="77"/>
      <c r="AV81" s="43">
        <f t="shared" ca="1" si="22"/>
        <v>58653</v>
      </c>
      <c r="AW81" s="46">
        <f t="shared" si="33"/>
        <v>236</v>
      </c>
      <c r="AX81" s="81">
        <f t="shared" ref="AX81:AX144" ca="1" si="48">(AY80+(AY80*$AI$10))/AW81</f>
        <v>12761.85968562788</v>
      </c>
      <c r="AY81" s="10">
        <f t="shared" ca="1" si="23"/>
        <v>2999037.0261225519</v>
      </c>
    </row>
    <row r="82" spans="1:51" x14ac:dyDescent="0.25">
      <c r="A82" s="19">
        <f t="shared" ref="A82:A145" ca="1" si="49">IF(D82="","",IF(F81=12,(A81*$H$2)+A81,A81))</f>
        <v>25000</v>
      </c>
      <c r="B82" s="19">
        <f t="shared" ref="B82:B145" ca="1" si="50">IF(D82="","",IF(F81=12,(B81*$H$2)+B81,B81))</f>
        <v>16842.59</v>
      </c>
      <c r="C82" s="19">
        <f t="shared" ref="C82:C145" ca="1" si="51">IF(D82="","",IF(F81=12,(C81*$H$2)+C81,C81))</f>
        <v>8157.41</v>
      </c>
      <c r="D82" s="90">
        <f t="shared" ref="D82:D145" ca="1" si="52">IF($C$12=D81,"",EOMONTH((D81+28.5),0))</f>
        <v>47756</v>
      </c>
      <c r="E82" s="49">
        <f t="shared" ref="E82:E145" ca="1" si="53">IF(D82="","",YEAR(D82))</f>
        <v>2030</v>
      </c>
      <c r="F82" s="68">
        <f t="shared" ref="F82:F145" ca="1" si="54">IF(D82="","",(MONTH(D82)))</f>
        <v>9</v>
      </c>
      <c r="G82" s="91">
        <f ca="1">IF(F82="",SUM($G$17:G81),IF(F82=12,(B82*$C$2*2),($C$2*B82)))</f>
        <v>1431.6201500000002</v>
      </c>
      <c r="H82" s="92">
        <f ca="1">IF(F82="",SUM($H$17:H81),IF($O$11=1,G82,IF($O$11=2,((G82/$C$2)*8.5%),IF($O$11=3,0,0))))</f>
        <v>1431.6201500000002</v>
      </c>
      <c r="I82" s="92">
        <f ca="1">IF(F82&lt;&gt;"",IF($H$4&lt;&gt;"Sim",(G82+H82)*$G$9,((G82+H82)*$G$8)),SUM($I$17:I81))</f>
        <v>200.42682100000005</v>
      </c>
      <c r="J82" s="92">
        <f t="shared" ca="1" si="42"/>
        <v>0</v>
      </c>
      <c r="K82" s="92">
        <f t="shared" si="43"/>
        <v>0</v>
      </c>
      <c r="L82" s="92">
        <f t="shared" si="44"/>
        <v>0</v>
      </c>
      <c r="M82" s="92">
        <f t="shared" si="45"/>
        <v>0</v>
      </c>
      <c r="N82" s="92">
        <f ca="1">IF(F82&lt;&gt;"",SUM(J82:M82),SUM($N$17:N81))</f>
        <v>0</v>
      </c>
      <c r="O82" s="21">
        <f ca="1">IF(F82="",SUM($O$17:O81),P81*$H$1)</f>
        <v>1064.1648886481742</v>
      </c>
      <c r="P82" s="21">
        <f t="shared" ref="P82:P145" ca="1" si="55">IF(F82="","",P81+H82+G82+O82+N82-I82)</f>
        <v>222351.28937635681</v>
      </c>
      <c r="Q82" s="1"/>
      <c r="R82" s="49"/>
      <c r="S82" s="36">
        <v>66</v>
      </c>
      <c r="T82" s="20">
        <v>6</v>
      </c>
      <c r="U82" s="21">
        <f t="shared" ca="1" si="24"/>
        <v>2544438.9158375622</v>
      </c>
      <c r="V82" s="19">
        <f t="shared" ca="1" si="25"/>
        <v>16842.59</v>
      </c>
      <c r="W82" s="21">
        <f t="shared" ca="1" si="26"/>
        <v>12385.185083265978</v>
      </c>
      <c r="X82" s="21">
        <f t="shared" ca="1" si="27"/>
        <v>2539981.5109208282</v>
      </c>
      <c r="Y82">
        <f t="shared" ref="Y82:Y145" ca="1" si="56">(IF(X82&lt;&gt;"Fim do Benefício",S82,S82-1))</f>
        <v>66</v>
      </c>
      <c r="AA82" s="213">
        <f t="shared" ca="1" si="46"/>
        <v>14316.201499999999</v>
      </c>
      <c r="AB82" s="213"/>
      <c r="AC82" s="38">
        <f t="shared" ref="AC82:AC145" ca="1" si="57">Y82</f>
        <v>66</v>
      </c>
      <c r="AK82" s="43">
        <f t="shared" ref="AK82:AK136" ca="1" si="58">EOMONTH(AK81,1)</f>
        <v>58684</v>
      </c>
      <c r="AL82" s="46">
        <f t="shared" si="30"/>
        <v>55</v>
      </c>
      <c r="AM82" s="81">
        <f t="shared" ca="1" si="47"/>
        <v>23407.56416755787</v>
      </c>
      <c r="AN82" s="81">
        <f t="shared" ca="1" si="31"/>
        <v>1257772.2574829438</v>
      </c>
      <c r="AQ82" s="43">
        <f t="shared" ca="1" si="39"/>
        <v>58684</v>
      </c>
      <c r="AR82" s="46">
        <f t="shared" si="32"/>
        <v>115</v>
      </c>
      <c r="AS82" s="81">
        <f t="shared" ca="1" si="40"/>
        <v>21373.297804925809</v>
      </c>
      <c r="AT82" s="10">
        <f t="shared" ca="1" si="41"/>
        <v>2436555.9497615425</v>
      </c>
      <c r="AU82" s="77"/>
      <c r="AV82" s="43">
        <f t="shared" ref="AV82:AV145" ca="1" si="59">EOMONTH(AV81,1)</f>
        <v>58684</v>
      </c>
      <c r="AW82" s="46">
        <f t="shared" si="33"/>
        <v>235</v>
      </c>
      <c r="AX82" s="81">
        <f t="shared" ca="1" si="48"/>
        <v>12823.978682955487</v>
      </c>
      <c r="AY82" s="10">
        <f t="shared" ref="AY82:AY145" ca="1" si="60">(AY81+(AY81*$AI$10)-AX82)</f>
        <v>3000811.0118115842</v>
      </c>
    </row>
    <row r="83" spans="1:51" x14ac:dyDescent="0.25">
      <c r="A83" s="19">
        <f t="shared" ca="1" si="49"/>
        <v>25000</v>
      </c>
      <c r="B83" s="19">
        <f t="shared" ca="1" si="50"/>
        <v>16842.59</v>
      </c>
      <c r="C83" s="19">
        <f t="shared" ca="1" si="51"/>
        <v>8157.41</v>
      </c>
      <c r="D83" s="90">
        <f t="shared" ca="1" si="52"/>
        <v>47787</v>
      </c>
      <c r="E83" s="49">
        <f t="shared" ca="1" si="53"/>
        <v>2030</v>
      </c>
      <c r="F83" s="68">
        <f t="shared" ca="1" si="54"/>
        <v>10</v>
      </c>
      <c r="G83" s="91">
        <f ca="1">IF(F83="",SUM($G$17:G82),IF(F83=12,(B83*$C$2*2),($C$2*B83)))</f>
        <v>1431.6201500000002</v>
      </c>
      <c r="H83" s="92">
        <f ca="1">IF(F83="",SUM($H$17:H82),IF($O$11=1,G83,IF($O$11=2,((G83/$C$2)*8.5%),IF($O$11=3,0,0))))</f>
        <v>1431.6201500000002</v>
      </c>
      <c r="I83" s="92">
        <f ca="1">IF(F83&lt;&gt;"",IF($H$4&lt;&gt;"Sim",(G83+H83)*$G$9,((G83+H83)*$G$8)),SUM($I$17:I82))</f>
        <v>200.42682100000005</v>
      </c>
      <c r="J83" s="92">
        <f t="shared" ca="1" si="42"/>
        <v>0</v>
      </c>
      <c r="K83" s="92">
        <f t="shared" si="43"/>
        <v>0</v>
      </c>
      <c r="L83" s="92">
        <f t="shared" si="44"/>
        <v>0</v>
      </c>
      <c r="M83" s="92">
        <f t="shared" si="45"/>
        <v>0</v>
      </c>
      <c r="N83" s="92">
        <f ca="1">IF(F83&lt;&gt;"",SUM(J83:M83),SUM($N$17:N82))</f>
        <v>0</v>
      </c>
      <c r="O83" s="21">
        <f ca="1">IF(F83="",SUM($O$17:O82),P82*$H$1)</f>
        <v>1082.3061443086413</v>
      </c>
      <c r="P83" s="21">
        <f t="shared" ca="1" si="55"/>
        <v>226096.40899966547</v>
      </c>
      <c r="Q83" s="1"/>
      <c r="R83" s="49"/>
      <c r="S83" s="36">
        <v>67</v>
      </c>
      <c r="T83" s="20">
        <v>7</v>
      </c>
      <c r="U83" s="21">
        <f t="shared" ref="U83:U146" ca="1" si="61">IF(X82="Fim do Benefício",0,X82)</f>
        <v>2539981.5109208282</v>
      </c>
      <c r="V83" s="19">
        <f t="shared" ref="V83:V146" ca="1" si="62">IF(X82="Fim do Benefício",0,IF(T82=12,(V82*$H$2)+V82,V82))</f>
        <v>16842.59</v>
      </c>
      <c r="W83" s="21">
        <f t="shared" ref="W83:W146" ca="1" si="63">IF(X82="Fim do Benefício",0,(U83*$H$1))</f>
        <v>12363.488439443568</v>
      </c>
      <c r="X83" s="21">
        <f t="shared" ref="X83:X146" ca="1" si="64">IF((U83+W83-V83)&lt;0,"Fim do Benefício",(U83+W83-V83))</f>
        <v>2535502.4093602719</v>
      </c>
      <c r="Y83">
        <f t="shared" ca="1" si="56"/>
        <v>67</v>
      </c>
      <c r="AA83" s="213">
        <f t="shared" ca="1" si="46"/>
        <v>14316.201499999999</v>
      </c>
      <c r="AB83" s="213"/>
      <c r="AC83" s="38">
        <f t="shared" ca="1" si="57"/>
        <v>67</v>
      </c>
      <c r="AK83" s="43">
        <f t="shared" ca="1" si="58"/>
        <v>58714</v>
      </c>
      <c r="AL83" s="46">
        <f t="shared" ref="AL83:AL136" si="65">AL82-1</f>
        <v>54</v>
      </c>
      <c r="AM83" s="81">
        <f t="shared" ca="1" si="47"/>
        <v>23405.454213813478</v>
      </c>
      <c r="AN83" s="81">
        <f t="shared" ref="AN83:AN136" ca="1" si="66">AN82+(AN82*$H$2)-AM83</f>
        <v>1234366.8032691304</v>
      </c>
      <c r="AQ83" s="43">
        <f t="shared" ca="1" si="39"/>
        <v>58714</v>
      </c>
      <c r="AR83" s="46">
        <f t="shared" ref="AR83:AR146" si="67">AR82-1</f>
        <v>114</v>
      </c>
      <c r="AS83" s="81">
        <f t="shared" ca="1" si="40"/>
        <v>21477.333412739423</v>
      </c>
      <c r="AT83" s="10">
        <f t="shared" ca="1" si="41"/>
        <v>2426938.6756395549</v>
      </c>
      <c r="AU83" s="77"/>
      <c r="AV83" s="43">
        <f t="shared" ca="1" si="59"/>
        <v>58714</v>
      </c>
      <c r="AW83" s="46">
        <f t="shared" ref="AW83:AW146" si="68">AW82-1</f>
        <v>234</v>
      </c>
      <c r="AX83" s="81">
        <f t="shared" ca="1" si="48"/>
        <v>12886.400047643656</v>
      </c>
      <c r="AY83" s="10">
        <f t="shared" ca="1" si="60"/>
        <v>3002531.2111009718</v>
      </c>
    </row>
    <row r="84" spans="1:51" x14ac:dyDescent="0.25">
      <c r="A84" s="19">
        <f t="shared" ca="1" si="49"/>
        <v>25000</v>
      </c>
      <c r="B84" s="19">
        <f t="shared" ca="1" si="50"/>
        <v>16842.59</v>
      </c>
      <c r="C84" s="19">
        <f t="shared" ca="1" si="51"/>
        <v>8157.41</v>
      </c>
      <c r="D84" s="90">
        <f t="shared" ca="1" si="52"/>
        <v>47817</v>
      </c>
      <c r="E84" s="49">
        <f t="shared" ca="1" si="53"/>
        <v>2030</v>
      </c>
      <c r="F84" s="68">
        <f t="shared" ca="1" si="54"/>
        <v>11</v>
      </c>
      <c r="G84" s="91">
        <f ca="1">IF(F84="",SUM($G$17:G83),IF(F84=12,(B84*$C$2*2),($C$2*B84)))</f>
        <v>1431.6201500000002</v>
      </c>
      <c r="H84" s="92">
        <f ca="1">IF(F84="",SUM($H$17:H83),IF($O$11=1,G84,IF($O$11=2,((G84/$C$2)*8.5%),IF($O$11=3,0,0))))</f>
        <v>1431.6201500000002</v>
      </c>
      <c r="I84" s="92">
        <f ca="1">IF(F84&lt;&gt;"",IF($H$4&lt;&gt;"Sim",(G84+H84)*$G$9,((G84+H84)*$G$8)),SUM($I$17:I83))</f>
        <v>200.42682100000005</v>
      </c>
      <c r="J84" s="92">
        <f t="shared" ca="1" si="42"/>
        <v>0</v>
      </c>
      <c r="K84" s="92">
        <f t="shared" si="43"/>
        <v>0</v>
      </c>
      <c r="L84" s="92">
        <f t="shared" si="44"/>
        <v>0</v>
      </c>
      <c r="M84" s="92">
        <f t="shared" si="45"/>
        <v>0</v>
      </c>
      <c r="N84" s="92">
        <f ca="1">IF(F84&lt;&gt;"",SUM(J84:M84),SUM($N$17:N83))</f>
        <v>0</v>
      </c>
      <c r="O84" s="21">
        <f ca="1">IF(F84="",SUM($O$17:O83),P83*$H$1)</f>
        <v>1100.5357034483548</v>
      </c>
      <c r="P84" s="21">
        <f t="shared" ca="1" si="55"/>
        <v>229859.75818211382</v>
      </c>
      <c r="Q84" s="1"/>
      <c r="R84" s="49"/>
      <c r="S84" s="36">
        <v>68</v>
      </c>
      <c r="T84" s="20">
        <v>8</v>
      </c>
      <c r="U84" s="21">
        <f t="shared" ca="1" si="61"/>
        <v>2535502.4093602719</v>
      </c>
      <c r="V84" s="19">
        <f t="shared" ca="1" si="62"/>
        <v>16842.59</v>
      </c>
      <c r="W84" s="21">
        <f t="shared" ca="1" si="63"/>
        <v>12341.686186110253</v>
      </c>
      <c r="X84" s="21">
        <f t="shared" ca="1" si="64"/>
        <v>2531001.5055463822</v>
      </c>
      <c r="Y84">
        <f t="shared" ca="1" si="56"/>
        <v>68</v>
      </c>
      <c r="AA84" s="213">
        <f t="shared" ca="1" si="46"/>
        <v>14316.201499999999</v>
      </c>
      <c r="AB84" s="213"/>
      <c r="AC84" s="38">
        <f t="shared" ca="1" si="57"/>
        <v>68</v>
      </c>
      <c r="AK84" s="43">
        <f t="shared" ca="1" si="58"/>
        <v>58745</v>
      </c>
      <c r="AL84" s="46">
        <f t="shared" si="65"/>
        <v>53</v>
      </c>
      <c r="AM84" s="81">
        <f t="shared" ca="1" si="47"/>
        <v>23403.30464340045</v>
      </c>
      <c r="AN84" s="81">
        <f t="shared" ca="1" si="66"/>
        <v>1210963.4986257299</v>
      </c>
      <c r="AQ84" s="43">
        <f t="shared" ca="1" si="39"/>
        <v>58745</v>
      </c>
      <c r="AR84" s="46">
        <f t="shared" si="67"/>
        <v>113</v>
      </c>
      <c r="AS84" s="81">
        <f t="shared" ca="1" si="40"/>
        <v>21581.875419134667</v>
      </c>
      <c r="AT84" s="10">
        <f t="shared" ca="1" si="41"/>
        <v>2417170.0469430825</v>
      </c>
      <c r="AU84" s="77"/>
      <c r="AV84" s="43">
        <f t="shared" ca="1" si="59"/>
        <v>58745</v>
      </c>
      <c r="AW84" s="46">
        <f t="shared" si="68"/>
        <v>233</v>
      </c>
      <c r="AX84" s="81">
        <f t="shared" ca="1" si="48"/>
        <v>12949.1252514808</v>
      </c>
      <c r="AY84" s="10">
        <f t="shared" ca="1" si="60"/>
        <v>3004197.0583435455</v>
      </c>
    </row>
    <row r="85" spans="1:51" x14ac:dyDescent="0.25">
      <c r="A85" s="19">
        <f t="shared" ca="1" si="49"/>
        <v>25000</v>
      </c>
      <c r="B85" s="19">
        <f t="shared" ca="1" si="50"/>
        <v>16842.59</v>
      </c>
      <c r="C85" s="19">
        <f t="shared" ca="1" si="51"/>
        <v>8157.41</v>
      </c>
      <c r="D85" s="90">
        <f t="shared" ca="1" si="52"/>
        <v>47848</v>
      </c>
      <c r="E85" s="49">
        <f t="shared" ca="1" si="53"/>
        <v>2030</v>
      </c>
      <c r="F85" s="68">
        <f t="shared" ca="1" si="54"/>
        <v>12</v>
      </c>
      <c r="G85" s="91">
        <f ca="1">IF(F85="",SUM($G$17:G84),IF(F85=12,(B85*$C$2*2),($C$2*B85)))</f>
        <v>2863.2403000000004</v>
      </c>
      <c r="H85" s="92">
        <f ca="1">IF(F85="",SUM($H$17:H84),IF($O$11=1,G85,IF($O$11=2,((G85/$C$2)*8.5%),IF($O$11=3,0,0))))</f>
        <v>2863.2403000000004</v>
      </c>
      <c r="I85" s="92">
        <f ca="1">IF(F85&lt;&gt;"",IF($H$4&lt;&gt;"Sim",(G85+H85)*$G$9,((G85+H85)*$G$8)),SUM($I$17:I84))</f>
        <v>400.85364200000009</v>
      </c>
      <c r="J85" s="92">
        <f t="shared" ca="1" si="42"/>
        <v>0</v>
      </c>
      <c r="K85" s="92">
        <f t="shared" si="43"/>
        <v>0</v>
      </c>
      <c r="L85" s="92">
        <f t="shared" si="44"/>
        <v>0</v>
      </c>
      <c r="M85" s="92">
        <f t="shared" si="45"/>
        <v>0</v>
      </c>
      <c r="N85" s="92">
        <f ca="1">IF(F85&lt;&gt;"",SUM(J85:M85),SUM($N$17:N84))</f>
        <v>0</v>
      </c>
      <c r="O85" s="21">
        <f ca="1">IF(F85="",SUM($O$17:O84),P84*$H$1)</f>
        <v>1118.8539958889644</v>
      </c>
      <c r="P85" s="21">
        <f t="shared" ca="1" si="55"/>
        <v>236304.23913600278</v>
      </c>
      <c r="Q85" s="1"/>
      <c r="R85" s="49"/>
      <c r="S85" s="36">
        <v>69</v>
      </c>
      <c r="T85" s="20">
        <v>9</v>
      </c>
      <c r="U85" s="21">
        <f t="shared" ca="1" si="61"/>
        <v>2531001.5055463822</v>
      </c>
      <c r="V85" s="19">
        <f t="shared" ca="1" si="62"/>
        <v>16842.59</v>
      </c>
      <c r="W85" s="21">
        <f t="shared" ca="1" si="63"/>
        <v>12319.7778092064</v>
      </c>
      <c r="X85" s="21">
        <f t="shared" ca="1" si="64"/>
        <v>2526478.6933555887</v>
      </c>
      <c r="Y85">
        <f t="shared" ca="1" si="56"/>
        <v>69</v>
      </c>
      <c r="AA85" s="213">
        <f t="shared" ca="1" si="46"/>
        <v>14316.201499999999</v>
      </c>
      <c r="AB85" s="213"/>
      <c r="AC85" s="38">
        <f t="shared" ca="1" si="57"/>
        <v>69</v>
      </c>
      <c r="AK85" s="43">
        <f t="shared" ca="1" si="58"/>
        <v>58775</v>
      </c>
      <c r="AL85" s="46">
        <f t="shared" si="65"/>
        <v>52</v>
      </c>
      <c r="AM85" s="81">
        <f t="shared" ca="1" si="47"/>
        <v>23401.113936309142</v>
      </c>
      <c r="AN85" s="81">
        <f t="shared" ca="1" si="66"/>
        <v>1187562.3846894207</v>
      </c>
      <c r="AQ85" s="43">
        <f t="shared" ca="1" si="39"/>
        <v>58775</v>
      </c>
      <c r="AR85" s="46">
        <f t="shared" si="67"/>
        <v>112</v>
      </c>
      <c r="AS85" s="81">
        <f t="shared" ca="1" si="40"/>
        <v>21686.926289032239</v>
      </c>
      <c r="AT85" s="10">
        <f t="shared" ca="1" si="41"/>
        <v>2407248.8180825785</v>
      </c>
      <c r="AU85" s="77"/>
      <c r="AV85" s="43">
        <f t="shared" ca="1" si="59"/>
        <v>58775</v>
      </c>
      <c r="AW85" s="46">
        <f t="shared" si="68"/>
        <v>232</v>
      </c>
      <c r="AX85" s="81">
        <f t="shared" ca="1" si="48"/>
        <v>13012.155773419343</v>
      </c>
      <c r="AY85" s="10">
        <f t="shared" ca="1" si="60"/>
        <v>3005807.9836598681</v>
      </c>
    </row>
    <row r="86" spans="1:51" x14ac:dyDescent="0.25">
      <c r="A86" s="19">
        <f t="shared" ca="1" si="49"/>
        <v>25000</v>
      </c>
      <c r="B86" s="19">
        <f t="shared" ca="1" si="50"/>
        <v>16842.59</v>
      </c>
      <c r="C86" s="19">
        <f t="shared" ca="1" si="51"/>
        <v>8157.41</v>
      </c>
      <c r="D86" s="90">
        <f t="shared" ca="1" si="52"/>
        <v>47879</v>
      </c>
      <c r="E86" s="49">
        <f t="shared" ca="1" si="53"/>
        <v>2031</v>
      </c>
      <c r="F86" s="68">
        <f t="shared" ca="1" si="54"/>
        <v>1</v>
      </c>
      <c r="G86" s="91">
        <f ca="1">IF(F86="",SUM($G$17:G85),IF(F86=12,(B86*$C$2*2),($C$2*B86)))</f>
        <v>1431.6201500000002</v>
      </c>
      <c r="H86" s="92">
        <f ca="1">IF(F86="",SUM($H$17:H85),IF($O$11=1,G86,IF($O$11=2,((G86/$C$2)*8.5%),IF($O$11=3,0,0))))</f>
        <v>1431.6201500000002</v>
      </c>
      <c r="I86" s="92">
        <f ca="1">IF(F86&lt;&gt;"",IF($H$4&lt;&gt;"Sim",(G86+H86)*$G$9,((G86+H86)*$G$8)),SUM($I$17:I85))</f>
        <v>200.42682100000005</v>
      </c>
      <c r="J86" s="92">
        <f t="shared" ca="1" si="42"/>
        <v>0</v>
      </c>
      <c r="K86" s="92">
        <f t="shared" si="43"/>
        <v>0</v>
      </c>
      <c r="L86" s="92">
        <f t="shared" si="44"/>
        <v>0</v>
      </c>
      <c r="M86" s="92">
        <f t="shared" si="45"/>
        <v>0</v>
      </c>
      <c r="N86" s="92">
        <f ca="1">IF(F86&lt;&gt;"",SUM(J86:M86),SUM($N$17:N85))</f>
        <v>0</v>
      </c>
      <c r="O86" s="21">
        <f ca="1">IF(F86="",SUM($O$17:O85),P85*$H$1)</f>
        <v>1150.2228327994092</v>
      </c>
      <c r="P86" s="21">
        <f t="shared" ca="1" si="55"/>
        <v>240117.27544780221</v>
      </c>
      <c r="Q86" s="1"/>
      <c r="R86" s="49"/>
      <c r="S86" s="36">
        <v>70</v>
      </c>
      <c r="T86" s="20">
        <v>10</v>
      </c>
      <c r="U86" s="21">
        <f t="shared" ca="1" si="61"/>
        <v>2526478.6933555887</v>
      </c>
      <c r="V86" s="19">
        <f t="shared" ca="1" si="62"/>
        <v>16842.59</v>
      </c>
      <c r="W86" s="21">
        <f t="shared" ca="1" si="63"/>
        <v>12297.762792170162</v>
      </c>
      <c r="X86" s="21">
        <f t="shared" ca="1" si="64"/>
        <v>2521933.8661477589</v>
      </c>
      <c r="Y86">
        <f t="shared" ca="1" si="56"/>
        <v>70</v>
      </c>
      <c r="AA86" s="213">
        <f t="shared" ca="1" si="46"/>
        <v>14316.201499999999</v>
      </c>
      <c r="AB86" s="213"/>
      <c r="AC86" s="38">
        <f t="shared" ca="1" si="57"/>
        <v>70</v>
      </c>
      <c r="AK86" s="43">
        <f t="shared" ca="1" si="58"/>
        <v>58806</v>
      </c>
      <c r="AL86" s="46">
        <f t="shared" si="65"/>
        <v>51</v>
      </c>
      <c r="AM86" s="81">
        <f t="shared" ca="1" si="47"/>
        <v>23398.880483262667</v>
      </c>
      <c r="AN86" s="81">
        <f t="shared" ca="1" si="66"/>
        <v>1164163.504206158</v>
      </c>
      <c r="AQ86" s="43">
        <f t="shared" ca="1" si="39"/>
        <v>58806</v>
      </c>
      <c r="AR86" s="46">
        <f t="shared" si="67"/>
        <v>111</v>
      </c>
      <c r="AS86" s="81">
        <f t="shared" ca="1" si="40"/>
        <v>21792.488499350973</v>
      </c>
      <c r="AT86" s="10">
        <f t="shared" ca="1" si="41"/>
        <v>2397173.734928607</v>
      </c>
      <c r="AU86" s="77"/>
      <c r="AV86" s="43">
        <f t="shared" ca="1" si="59"/>
        <v>58806</v>
      </c>
      <c r="AW86" s="46">
        <f t="shared" si="68"/>
        <v>231</v>
      </c>
      <c r="AX86" s="81">
        <f t="shared" ca="1" si="48"/>
        <v>13075.493099610581</v>
      </c>
      <c r="AY86" s="10">
        <f t="shared" ca="1" si="60"/>
        <v>3007363.4129104335</v>
      </c>
    </row>
    <row r="87" spans="1:51" x14ac:dyDescent="0.25">
      <c r="A87" s="19">
        <f t="shared" ca="1" si="49"/>
        <v>25000</v>
      </c>
      <c r="B87" s="19">
        <f t="shared" ca="1" si="50"/>
        <v>16842.59</v>
      </c>
      <c r="C87" s="19">
        <f t="shared" ca="1" si="51"/>
        <v>8157.41</v>
      </c>
      <c r="D87" s="90">
        <f t="shared" ca="1" si="52"/>
        <v>47907</v>
      </c>
      <c r="E87" s="49">
        <f t="shared" ca="1" si="53"/>
        <v>2031</v>
      </c>
      <c r="F87" s="68">
        <f t="shared" ca="1" si="54"/>
        <v>2</v>
      </c>
      <c r="G87" s="91">
        <f ca="1">IF(F87="",SUM($G$17:G86),IF(F87=12,(B87*$C$2*2),($C$2*B87)))</f>
        <v>1431.6201500000002</v>
      </c>
      <c r="H87" s="92">
        <f ca="1">IF(F87="",SUM($H$17:H86),IF($O$11=1,G87,IF($O$11=2,((G87/$C$2)*8.5%),IF($O$11=3,0,0))))</f>
        <v>1431.6201500000002</v>
      </c>
      <c r="I87" s="92">
        <f ca="1">IF(F87&lt;&gt;"",IF($H$4&lt;&gt;"Sim",(G87+H87)*$G$9,((G87+H87)*$G$8)),SUM($I$17:I86))</f>
        <v>200.42682100000005</v>
      </c>
      <c r="J87" s="92">
        <f t="shared" ca="1" si="42"/>
        <v>0</v>
      </c>
      <c r="K87" s="92">
        <f t="shared" si="43"/>
        <v>0</v>
      </c>
      <c r="L87" s="92">
        <f t="shared" si="44"/>
        <v>0</v>
      </c>
      <c r="M87" s="92">
        <f t="shared" si="45"/>
        <v>0</v>
      </c>
      <c r="N87" s="92">
        <f ca="1">IF(F87&lt;&gt;"",SUM(J87:M87),SUM($N$17:N86))</f>
        <v>0</v>
      </c>
      <c r="O87" s="21">
        <f ca="1">IF(F87="",SUM($O$17:O86),P86*$H$1)</f>
        <v>1168.7829798545822</v>
      </c>
      <c r="P87" s="21">
        <f t="shared" ca="1" si="55"/>
        <v>243948.8719066568</v>
      </c>
      <c r="Q87" s="1"/>
      <c r="R87" s="49"/>
      <c r="S87" s="36">
        <v>71</v>
      </c>
      <c r="T87" s="20">
        <v>11</v>
      </c>
      <c r="U87" s="21">
        <f t="shared" ca="1" si="61"/>
        <v>2521933.8661477589</v>
      </c>
      <c r="V87" s="19">
        <f t="shared" ca="1" si="62"/>
        <v>16842.59</v>
      </c>
      <c r="W87" s="21">
        <f t="shared" ca="1" si="63"/>
        <v>12275.640615925304</v>
      </c>
      <c r="X87" s="21">
        <f t="shared" ca="1" si="64"/>
        <v>2517366.9167636842</v>
      </c>
      <c r="Y87">
        <f t="shared" ca="1" si="56"/>
        <v>71</v>
      </c>
      <c r="AA87" s="213">
        <f t="shared" ca="1" si="46"/>
        <v>14316.201499999999</v>
      </c>
      <c r="AB87" s="213"/>
      <c r="AC87" s="38">
        <f t="shared" ca="1" si="57"/>
        <v>71</v>
      </c>
      <c r="AK87" s="43">
        <f t="shared" ca="1" si="58"/>
        <v>58837</v>
      </c>
      <c r="AL87" s="46">
        <f t="shared" si="65"/>
        <v>50</v>
      </c>
      <c r="AM87" s="81">
        <f t="shared" ca="1" si="47"/>
        <v>23396.60257858417</v>
      </c>
      <c r="AN87" s="81">
        <f t="shared" ca="1" si="66"/>
        <v>1140766.9016275739</v>
      </c>
      <c r="AQ87" s="43">
        <f t="shared" ca="1" si="39"/>
        <v>58837</v>
      </c>
      <c r="AR87" s="46">
        <f t="shared" si="67"/>
        <v>110</v>
      </c>
      <c r="AS87" s="81">
        <f t="shared" ca="1" si="40"/>
        <v>21898.564539066221</v>
      </c>
      <c r="AT87" s="10">
        <f t="shared" ca="1" si="41"/>
        <v>2386943.5347582181</v>
      </c>
      <c r="AU87" s="77"/>
      <c r="AV87" s="43">
        <f t="shared" ca="1" si="59"/>
        <v>58837</v>
      </c>
      <c r="AW87" s="46">
        <f t="shared" si="68"/>
        <v>230</v>
      </c>
      <c r="AX87" s="81">
        <f t="shared" ca="1" si="48"/>
        <v>13139.13872343973</v>
      </c>
      <c r="AY87" s="10">
        <f t="shared" ca="1" si="60"/>
        <v>3008862.7676676982</v>
      </c>
    </row>
    <row r="88" spans="1:51" x14ac:dyDescent="0.25">
      <c r="A88" s="19">
        <f t="shared" ca="1" si="49"/>
        <v>25000</v>
      </c>
      <c r="B88" s="19">
        <f t="shared" ca="1" si="50"/>
        <v>16842.59</v>
      </c>
      <c r="C88" s="19">
        <f t="shared" ca="1" si="51"/>
        <v>8157.41</v>
      </c>
      <c r="D88" s="90">
        <f t="shared" ca="1" si="52"/>
        <v>47938</v>
      </c>
      <c r="E88" s="49">
        <f t="shared" ca="1" si="53"/>
        <v>2031</v>
      </c>
      <c r="F88" s="68">
        <f t="shared" ca="1" si="54"/>
        <v>3</v>
      </c>
      <c r="G88" s="91">
        <f ca="1">IF(F88="",SUM($G$17:G87),IF(F88=12,(B88*$C$2*2),($C$2*B88)))</f>
        <v>1431.6201500000002</v>
      </c>
      <c r="H88" s="92">
        <f ca="1">IF(F88="",SUM($H$17:H87),IF($O$11=1,G88,IF($O$11=2,((G88/$C$2)*8.5%),IF($O$11=3,0,0))))</f>
        <v>1431.6201500000002</v>
      </c>
      <c r="I88" s="92">
        <f ca="1">IF(F88&lt;&gt;"",IF($H$4&lt;&gt;"Sim",(G88+H88)*$G$9,((G88+H88)*$G$8)),SUM($I$17:I87))</f>
        <v>200.42682100000005</v>
      </c>
      <c r="J88" s="92">
        <f t="shared" ca="1" si="42"/>
        <v>0</v>
      </c>
      <c r="K88" s="92">
        <f t="shared" si="43"/>
        <v>0</v>
      </c>
      <c r="L88" s="92">
        <f t="shared" si="44"/>
        <v>0</v>
      </c>
      <c r="M88" s="92">
        <f t="shared" si="45"/>
        <v>0</v>
      </c>
      <c r="N88" s="92">
        <f ca="1">IF(F88&lt;&gt;"",SUM(J88:M88),SUM($N$17:N87))</f>
        <v>0</v>
      </c>
      <c r="O88" s="21">
        <f ca="1">IF(F88="",SUM($O$17:O87),P87*$H$1)</f>
        <v>1187.4334693640462</v>
      </c>
      <c r="P88" s="21">
        <f t="shared" ca="1" si="55"/>
        <v>247799.11885502085</v>
      </c>
      <c r="Q88" s="1"/>
      <c r="R88" s="49"/>
      <c r="S88" s="36">
        <v>72</v>
      </c>
      <c r="T88" s="20">
        <v>12</v>
      </c>
      <c r="U88" s="21">
        <f t="shared" ca="1" si="61"/>
        <v>2517366.9167636842</v>
      </c>
      <c r="V88" s="19">
        <f t="shared" ca="1" si="62"/>
        <v>16842.59</v>
      </c>
      <c r="W88" s="21">
        <f t="shared" ca="1" si="63"/>
        <v>12253.410758868959</v>
      </c>
      <c r="X88" s="21">
        <f t="shared" ca="1" si="64"/>
        <v>2512777.7375225532</v>
      </c>
      <c r="Y88">
        <f t="shared" ca="1" si="56"/>
        <v>72</v>
      </c>
      <c r="AA88" s="213">
        <f t="shared" ca="1" si="46"/>
        <v>14316.201499999999</v>
      </c>
      <c r="AB88" s="213"/>
      <c r="AC88" s="38">
        <f t="shared" ca="1" si="57"/>
        <v>72</v>
      </c>
      <c r="AK88" s="43">
        <f t="shared" ca="1" si="58"/>
        <v>58865</v>
      </c>
      <c r="AL88" s="46">
        <f t="shared" si="65"/>
        <v>49</v>
      </c>
      <c r="AM88" s="81">
        <f t="shared" ca="1" si="47"/>
        <v>23394.278412337058</v>
      </c>
      <c r="AN88" s="81">
        <f t="shared" ca="1" si="66"/>
        <v>1117372.6232152369</v>
      </c>
      <c r="AQ88" s="43">
        <f t="shared" ca="1" si="39"/>
        <v>58865</v>
      </c>
      <c r="AR88" s="46">
        <f t="shared" si="67"/>
        <v>109</v>
      </c>
      <c r="AS88" s="81">
        <f t="shared" ca="1" si="40"/>
        <v>22005.156909268553</v>
      </c>
      <c r="AT88" s="10">
        <f t="shared" ca="1" si="41"/>
        <v>2376556.9462010041</v>
      </c>
      <c r="AU88" s="77"/>
      <c r="AV88" s="43">
        <f t="shared" ca="1" si="59"/>
        <v>58865</v>
      </c>
      <c r="AW88" s="46">
        <f t="shared" si="68"/>
        <v>229</v>
      </c>
      <c r="AX88" s="81">
        <f t="shared" ca="1" si="48"/>
        <v>13203.09414556113</v>
      </c>
      <c r="AY88" s="10">
        <f t="shared" ca="1" si="60"/>
        <v>3010305.4651879375</v>
      </c>
    </row>
    <row r="89" spans="1:51" x14ac:dyDescent="0.25">
      <c r="A89" s="10">
        <f t="shared" ca="1" si="49"/>
        <v>25000</v>
      </c>
      <c r="B89" s="10">
        <f t="shared" ca="1" si="50"/>
        <v>16842.59</v>
      </c>
      <c r="C89" s="10">
        <f t="shared" ca="1" si="51"/>
        <v>8157.41</v>
      </c>
      <c r="D89" s="43">
        <f t="shared" ca="1" si="52"/>
        <v>47968</v>
      </c>
      <c r="E89" s="47">
        <f t="shared" ca="1" si="53"/>
        <v>2031</v>
      </c>
      <c r="F89" s="67">
        <f t="shared" ca="1" si="54"/>
        <v>4</v>
      </c>
      <c r="G89" s="11">
        <f ca="1">IF(F89="",SUM($G$17:G88),IF(F89=12,(B89*$C$2*2),($C$2*B89)))</f>
        <v>1431.6201500000002</v>
      </c>
      <c r="H89" s="61">
        <f ca="1">IF(F89="",SUM($H$17:H88),IF($O$11=1,G89,IF($O$11=2,((G89/$C$2)*8.5%),IF($O$11=3,0,0))))</f>
        <v>1431.6201500000002</v>
      </c>
      <c r="I89" s="61">
        <f ca="1">IF(F89&lt;&gt;"",IF($H$4&lt;&gt;"Sim",(G89+H89)*$G$9,((G89+H89)*$G$8)),SUM($I$17:I88))</f>
        <v>200.42682100000005</v>
      </c>
      <c r="J89" s="61">
        <f t="shared" ca="1" si="42"/>
        <v>0</v>
      </c>
      <c r="K89" s="61">
        <f t="shared" si="43"/>
        <v>0</v>
      </c>
      <c r="L89" s="61">
        <f t="shared" si="44"/>
        <v>0</v>
      </c>
      <c r="M89" s="61">
        <f t="shared" si="45"/>
        <v>0</v>
      </c>
      <c r="N89" s="61">
        <f ca="1">IF(F89&lt;&gt;"",SUM(J89:M89),SUM($N$17:N88))</f>
        <v>0</v>
      </c>
      <c r="O89" s="8">
        <f ca="1">IF(F89="",SUM($O$17:O88),P88*$H$1)</f>
        <v>1206.174741074266</v>
      </c>
      <c r="P89" s="8">
        <f t="shared" ca="1" si="55"/>
        <v>251668.10707509512</v>
      </c>
      <c r="Q89" s="1"/>
      <c r="R89" s="47">
        <v>7</v>
      </c>
      <c r="S89" s="36">
        <v>73</v>
      </c>
      <c r="T89" s="7">
        <v>1</v>
      </c>
      <c r="U89" s="8">
        <f t="shared" ca="1" si="61"/>
        <v>2512777.7375225532</v>
      </c>
      <c r="V89" s="10">
        <f t="shared" ca="1" si="62"/>
        <v>16842.59</v>
      </c>
      <c r="W89" s="8">
        <f t="shared" ca="1" si="63"/>
        <v>12231.07269685933</v>
      </c>
      <c r="X89" s="8">
        <f t="shared" ca="1" si="64"/>
        <v>2508166.2202194128</v>
      </c>
      <c r="Y89">
        <f t="shared" ca="1" si="56"/>
        <v>73</v>
      </c>
      <c r="AA89" s="202">
        <f t="shared" ca="1" si="46"/>
        <v>14316.201499999999</v>
      </c>
      <c r="AB89" s="202"/>
      <c r="AC89" s="38">
        <f t="shared" ca="1" si="57"/>
        <v>73</v>
      </c>
      <c r="AK89" s="43">
        <f t="shared" ca="1" si="58"/>
        <v>58896</v>
      </c>
      <c r="AL89" s="46">
        <f t="shared" si="65"/>
        <v>48</v>
      </c>
      <c r="AM89" s="81">
        <f t="shared" ca="1" si="47"/>
        <v>23391.906061647231</v>
      </c>
      <c r="AN89" s="81">
        <f t="shared" ca="1" si="66"/>
        <v>1093980.7171535897</v>
      </c>
      <c r="AQ89" s="43">
        <f t="shared" ca="1" si="39"/>
        <v>58896</v>
      </c>
      <c r="AR89" s="46">
        <f t="shared" si="67"/>
        <v>108</v>
      </c>
      <c r="AS89" s="81">
        <f t="shared" ca="1" si="40"/>
        <v>22112.26812322273</v>
      </c>
      <c r="AT89" s="10">
        <f t="shared" ca="1" si="41"/>
        <v>2366012.6891848324</v>
      </c>
      <c r="AU89" s="77"/>
      <c r="AV89" s="43">
        <f t="shared" ca="1" si="59"/>
        <v>58896</v>
      </c>
      <c r="AW89" s="46">
        <f t="shared" si="68"/>
        <v>228</v>
      </c>
      <c r="AX89" s="81">
        <f t="shared" ca="1" si="48"/>
        <v>13267.360873933632</v>
      </c>
      <c r="AY89" s="10">
        <f t="shared" ca="1" si="60"/>
        <v>3011690.9183829348</v>
      </c>
    </row>
    <row r="90" spans="1:51" x14ac:dyDescent="0.25">
      <c r="A90" s="10">
        <f t="shared" ca="1" si="49"/>
        <v>25000</v>
      </c>
      <c r="B90" s="10">
        <f t="shared" ca="1" si="50"/>
        <v>16842.59</v>
      </c>
      <c r="C90" s="10">
        <f t="shared" ca="1" si="51"/>
        <v>8157.41</v>
      </c>
      <c r="D90" s="43">
        <f t="shared" ca="1" si="52"/>
        <v>47999</v>
      </c>
      <c r="E90" s="47">
        <f t="shared" ca="1" si="53"/>
        <v>2031</v>
      </c>
      <c r="F90" s="67">
        <f t="shared" ca="1" si="54"/>
        <v>5</v>
      </c>
      <c r="G90" s="11">
        <f ca="1">IF(F90="",SUM($G$17:G89),IF(F90=12,(B90*$C$2*2),($C$2*B90)))</f>
        <v>1431.6201500000002</v>
      </c>
      <c r="H90" s="61">
        <f ca="1">IF(F90="",SUM($H$17:H89),IF($O$11=1,G90,IF($O$11=2,((G90/$C$2)*8.5%),IF($O$11=3,0,0))))</f>
        <v>1431.6201500000002</v>
      </c>
      <c r="I90" s="61">
        <f ca="1">IF(F90&lt;&gt;"",IF($H$4&lt;&gt;"Sim",(G90+H90)*$G$9,((G90+H90)*$G$8)),SUM($I$17:I89))</f>
        <v>200.42682100000005</v>
      </c>
      <c r="J90" s="61">
        <f t="shared" ca="1" si="42"/>
        <v>0</v>
      </c>
      <c r="K90" s="61">
        <f t="shared" si="43"/>
        <v>0</v>
      </c>
      <c r="L90" s="61">
        <f t="shared" si="44"/>
        <v>0</v>
      </c>
      <c r="M90" s="61">
        <f t="shared" si="45"/>
        <v>0</v>
      </c>
      <c r="N90" s="61">
        <f ca="1">IF(F90&lt;&gt;"",SUM(J90:M90),SUM($N$17:N89))</f>
        <v>0</v>
      </c>
      <c r="O90" s="8">
        <f ca="1">IF(F90="",SUM($O$17:O89),P89*$H$1)</f>
        <v>1225.0072368721942</v>
      </c>
      <c r="P90" s="8">
        <f t="shared" ca="1" si="55"/>
        <v>255555.92779096731</v>
      </c>
      <c r="Q90" s="1"/>
      <c r="R90" s="47"/>
      <c r="S90" s="36">
        <v>74</v>
      </c>
      <c r="T90" s="7">
        <v>2</v>
      </c>
      <c r="U90" s="8">
        <f t="shared" ca="1" si="61"/>
        <v>2508166.2202194128</v>
      </c>
      <c r="V90" s="10">
        <f t="shared" ca="1" si="62"/>
        <v>16842.59</v>
      </c>
      <c r="W90" s="8">
        <f t="shared" ca="1" si="63"/>
        <v>12208.625903203339</v>
      </c>
      <c r="X90" s="8">
        <f t="shared" ca="1" si="64"/>
        <v>2503532.2561226161</v>
      </c>
      <c r="Y90">
        <f t="shared" ca="1" si="56"/>
        <v>74</v>
      </c>
      <c r="AA90" s="202">
        <f t="shared" ca="1" si="46"/>
        <v>14316.201499999999</v>
      </c>
      <c r="AB90" s="202"/>
      <c r="AC90" s="38">
        <f t="shared" ca="1" si="57"/>
        <v>74</v>
      </c>
      <c r="AK90" s="43">
        <f t="shared" ca="1" si="58"/>
        <v>58926</v>
      </c>
      <c r="AL90" s="46">
        <f t="shared" si="65"/>
        <v>47</v>
      </c>
      <c r="AM90" s="81">
        <f t="shared" ca="1" si="47"/>
        <v>23389.483481103089</v>
      </c>
      <c r="AN90" s="81">
        <f t="shared" ca="1" si="66"/>
        <v>1070591.2336724866</v>
      </c>
      <c r="AQ90" s="43">
        <f t="shared" ca="1" si="39"/>
        <v>58926</v>
      </c>
      <c r="AR90" s="46">
        <f t="shared" si="67"/>
        <v>107</v>
      </c>
      <c r="AS90" s="81">
        <f t="shared" ca="1" si="40"/>
        <v>22219.900706426943</v>
      </c>
      <c r="AT90" s="10">
        <f t="shared" ca="1" si="41"/>
        <v>2355309.4748812555</v>
      </c>
      <c r="AU90" s="77"/>
      <c r="AV90" s="43">
        <f t="shared" ca="1" si="59"/>
        <v>58926</v>
      </c>
      <c r="AW90" s="46">
        <f t="shared" si="68"/>
        <v>227</v>
      </c>
      <c r="AX90" s="81">
        <f t="shared" ca="1" si="48"/>
        <v>13331.940423856158</v>
      </c>
      <c r="AY90" s="10">
        <f t="shared" ca="1" si="60"/>
        <v>3013018.5357914921</v>
      </c>
    </row>
    <row r="91" spans="1:51" x14ac:dyDescent="0.25">
      <c r="A91" s="10">
        <f t="shared" ca="1" si="49"/>
        <v>25000</v>
      </c>
      <c r="B91" s="10">
        <f t="shared" ca="1" si="50"/>
        <v>16842.59</v>
      </c>
      <c r="C91" s="10">
        <f t="shared" ca="1" si="51"/>
        <v>8157.41</v>
      </c>
      <c r="D91" s="43">
        <f t="shared" ca="1" si="52"/>
        <v>48029</v>
      </c>
      <c r="E91" s="47">
        <f t="shared" ca="1" si="53"/>
        <v>2031</v>
      </c>
      <c r="F91" s="67">
        <f t="shared" ca="1" si="54"/>
        <v>6</v>
      </c>
      <c r="G91" s="11">
        <f ca="1">IF(F91="",SUM($G$17:G90),IF(F91=12,(B91*$C$2*2),($C$2*B91)))</f>
        <v>1431.6201500000002</v>
      </c>
      <c r="H91" s="61">
        <f ca="1">IF(F91="",SUM($H$17:H90),IF($O$11=1,G91,IF($O$11=2,((G91/$C$2)*8.5%),IF($O$11=3,0,0))))</f>
        <v>1431.6201500000002</v>
      </c>
      <c r="I91" s="61">
        <f ca="1">IF(F91&lt;&gt;"",IF($H$4&lt;&gt;"Sim",(G91+H91)*$G$9,((G91+H91)*$G$8)),SUM($I$17:I90))</f>
        <v>200.42682100000005</v>
      </c>
      <c r="J91" s="61">
        <f t="shared" ca="1" si="42"/>
        <v>0</v>
      </c>
      <c r="K91" s="61">
        <f t="shared" si="43"/>
        <v>0</v>
      </c>
      <c r="L91" s="61">
        <f t="shared" si="44"/>
        <v>0</v>
      </c>
      <c r="M91" s="61">
        <f t="shared" si="45"/>
        <v>0</v>
      </c>
      <c r="N91" s="61">
        <f ca="1">IF(F91&lt;&gt;"",SUM(J91:M91),SUM($N$17:N90))</f>
        <v>0</v>
      </c>
      <c r="O91" s="8">
        <f ca="1">IF(F91="",SUM($O$17:O90),P90*$H$1)</f>
        <v>1243.9314007956903</v>
      </c>
      <c r="P91" s="8">
        <f t="shared" ca="1" si="55"/>
        <v>259462.67267076302</v>
      </c>
      <c r="Q91" s="1"/>
      <c r="R91" s="47"/>
      <c r="S91" s="36">
        <v>75</v>
      </c>
      <c r="T91" s="7">
        <v>3</v>
      </c>
      <c r="U91" s="8">
        <f t="shared" ca="1" si="61"/>
        <v>2503532.2561226161</v>
      </c>
      <c r="V91" s="10">
        <f t="shared" ca="1" si="62"/>
        <v>16842.59</v>
      </c>
      <c r="W91" s="8">
        <f t="shared" ca="1" si="63"/>
        <v>12186.069848644198</v>
      </c>
      <c r="X91" s="8">
        <f t="shared" ca="1" si="64"/>
        <v>2498875.7359712604</v>
      </c>
      <c r="Y91">
        <f t="shared" ca="1" si="56"/>
        <v>75</v>
      </c>
      <c r="AA91" s="202">
        <f t="shared" ca="1" si="46"/>
        <v>14316.201499999999</v>
      </c>
      <c r="AB91" s="202"/>
      <c r="AC91" s="38">
        <f t="shared" ca="1" si="57"/>
        <v>75</v>
      </c>
      <c r="AK91" s="43">
        <f t="shared" ca="1" si="58"/>
        <v>58957</v>
      </c>
      <c r="AL91" s="46">
        <f t="shared" si="65"/>
        <v>46</v>
      </c>
      <c r="AM91" s="81">
        <f t="shared" ca="1" si="47"/>
        <v>23387.008492113051</v>
      </c>
      <c r="AN91" s="81">
        <f t="shared" ca="1" si="66"/>
        <v>1047204.2251803735</v>
      </c>
      <c r="AQ91" s="43">
        <f t="shared" ca="1" si="39"/>
        <v>58957</v>
      </c>
      <c r="AR91" s="46">
        <f t="shared" si="67"/>
        <v>106</v>
      </c>
      <c r="AS91" s="81">
        <f t="shared" ca="1" si="40"/>
        <v>22328.057196672373</v>
      </c>
      <c r="AT91" s="10">
        <f t="shared" ca="1" si="41"/>
        <v>2344446.005650599</v>
      </c>
      <c r="AU91" s="77"/>
      <c r="AV91" s="43">
        <f t="shared" ca="1" si="59"/>
        <v>58957</v>
      </c>
      <c r="AW91" s="46">
        <f t="shared" si="68"/>
        <v>226</v>
      </c>
      <c r="AX91" s="81">
        <f t="shared" ca="1" si="48"/>
        <v>13396.834318003421</v>
      </c>
      <c r="AY91" s="10">
        <f t="shared" ca="1" si="60"/>
        <v>3014287.7215507696</v>
      </c>
    </row>
    <row r="92" spans="1:51" x14ac:dyDescent="0.25">
      <c r="A92" s="10">
        <f t="shared" ca="1" si="49"/>
        <v>25000</v>
      </c>
      <c r="B92" s="10">
        <f t="shared" ca="1" si="50"/>
        <v>16842.59</v>
      </c>
      <c r="C92" s="10">
        <f t="shared" ca="1" si="51"/>
        <v>8157.41</v>
      </c>
      <c r="D92" s="43">
        <f t="shared" ca="1" si="52"/>
        <v>48060</v>
      </c>
      <c r="E92" s="47">
        <f t="shared" ca="1" si="53"/>
        <v>2031</v>
      </c>
      <c r="F92" s="67">
        <f t="shared" ca="1" si="54"/>
        <v>7</v>
      </c>
      <c r="G92" s="11">
        <f ca="1">IF(F92="",SUM($G$17:G91),IF(F92=12,(B92*$C$2*2),($C$2*B92)))</f>
        <v>1431.6201500000002</v>
      </c>
      <c r="H92" s="61">
        <f ca="1">IF(F92="",SUM($H$17:H91),IF($O$11=1,G92,IF($O$11=2,((G92/$C$2)*8.5%),IF($O$11=3,0,0))))</f>
        <v>1431.6201500000002</v>
      </c>
      <c r="I92" s="61">
        <f ca="1">IF(F92&lt;&gt;"",IF($H$4&lt;&gt;"Sim",(G92+H92)*$G$9,((G92+H92)*$G$8)),SUM($I$17:I91))</f>
        <v>200.42682100000005</v>
      </c>
      <c r="J92" s="61">
        <f t="shared" ca="1" si="42"/>
        <v>0</v>
      </c>
      <c r="K92" s="61">
        <f t="shared" si="43"/>
        <v>0</v>
      </c>
      <c r="L92" s="61">
        <f t="shared" si="44"/>
        <v>0</v>
      </c>
      <c r="M92" s="61">
        <f t="shared" si="45"/>
        <v>0</v>
      </c>
      <c r="N92" s="61">
        <f ca="1">IF(F92&lt;&gt;"",SUM(J92:M92),SUM($N$17:N91))</f>
        <v>0</v>
      </c>
      <c r="O92" s="8">
        <f ca="1">IF(F92="",SUM($O$17:O91),P91*$H$1)</f>
        <v>1262.9476790439908</v>
      </c>
      <c r="P92" s="8">
        <f t="shared" ca="1" si="55"/>
        <v>263388.43382880697</v>
      </c>
      <c r="Q92" s="1"/>
      <c r="R92" s="47"/>
      <c r="S92" s="36">
        <v>76</v>
      </c>
      <c r="T92" s="7">
        <v>4</v>
      </c>
      <c r="U92" s="8">
        <f t="shared" ca="1" si="61"/>
        <v>2498875.7359712604</v>
      </c>
      <c r="V92" s="10">
        <f t="shared" ca="1" si="62"/>
        <v>16842.59</v>
      </c>
      <c r="W92" s="8">
        <f t="shared" ca="1" si="63"/>
        <v>12163.404001348934</v>
      </c>
      <c r="X92" s="8">
        <f t="shared" ca="1" si="64"/>
        <v>2494196.5499726096</v>
      </c>
      <c r="Y92">
        <f t="shared" ca="1" si="56"/>
        <v>76</v>
      </c>
      <c r="AA92" s="202">
        <f t="shared" ca="1" si="46"/>
        <v>14316.201499999999</v>
      </c>
      <c r="AB92" s="202"/>
      <c r="AC92" s="38">
        <f t="shared" ca="1" si="57"/>
        <v>76</v>
      </c>
      <c r="AK92" s="43">
        <f t="shared" ca="1" si="58"/>
        <v>58987</v>
      </c>
      <c r="AL92" s="46">
        <f t="shared" si="65"/>
        <v>45</v>
      </c>
      <c r="AM92" s="81">
        <f t="shared" ca="1" si="47"/>
        <v>23384.478771081773</v>
      </c>
      <c r="AN92" s="81">
        <f t="shared" ca="1" si="66"/>
        <v>1023819.7464092918</v>
      </c>
      <c r="AQ92" s="43">
        <f t="shared" ca="1" si="39"/>
        <v>58987</v>
      </c>
      <c r="AR92" s="46">
        <f t="shared" si="67"/>
        <v>105</v>
      </c>
      <c r="AS92" s="81">
        <f t="shared" ca="1" si="40"/>
        <v>22436.740144103049</v>
      </c>
      <c r="AT92" s="10">
        <f t="shared" ca="1" si="41"/>
        <v>2333420.9749867171</v>
      </c>
      <c r="AU92" s="77"/>
      <c r="AV92" s="43">
        <f t="shared" ca="1" si="59"/>
        <v>58987</v>
      </c>
      <c r="AW92" s="46">
        <f t="shared" si="68"/>
        <v>225</v>
      </c>
      <c r="AX92" s="81">
        <f t="shared" ca="1" si="48"/>
        <v>13462.044086461825</v>
      </c>
      <c r="AY92" s="10">
        <f t="shared" ca="1" si="60"/>
        <v>3015497.8753674487</v>
      </c>
    </row>
    <row r="93" spans="1:51" x14ac:dyDescent="0.25">
      <c r="A93" s="10">
        <f t="shared" ca="1" si="49"/>
        <v>25000</v>
      </c>
      <c r="B93" s="10">
        <f t="shared" ca="1" si="50"/>
        <v>16842.59</v>
      </c>
      <c r="C93" s="10">
        <f t="shared" ca="1" si="51"/>
        <v>8157.41</v>
      </c>
      <c r="D93" s="43">
        <f t="shared" ca="1" si="52"/>
        <v>48091</v>
      </c>
      <c r="E93" s="47">
        <f t="shared" ca="1" si="53"/>
        <v>2031</v>
      </c>
      <c r="F93" s="67">
        <f t="shared" ca="1" si="54"/>
        <v>8</v>
      </c>
      <c r="G93" s="11">
        <f ca="1">IF(F93="",SUM($G$17:G92),IF(F93=12,(B93*$C$2*2),($C$2*B93)))</f>
        <v>1431.6201500000002</v>
      </c>
      <c r="H93" s="61">
        <f ca="1">IF(F93="",SUM($H$17:H92),IF($O$11=1,G93,IF($O$11=2,((G93/$C$2)*8.5%),IF($O$11=3,0,0))))</f>
        <v>1431.6201500000002</v>
      </c>
      <c r="I93" s="61">
        <f ca="1">IF(F93&lt;&gt;"",IF($H$4&lt;&gt;"Sim",(G93+H93)*$G$9,((G93+H93)*$G$8)),SUM($I$17:I92))</f>
        <v>200.42682100000005</v>
      </c>
      <c r="J93" s="61">
        <f t="shared" ca="1" si="42"/>
        <v>0</v>
      </c>
      <c r="K93" s="61">
        <f t="shared" si="43"/>
        <v>0</v>
      </c>
      <c r="L93" s="61">
        <f t="shared" si="44"/>
        <v>0</v>
      </c>
      <c r="M93" s="61">
        <f t="shared" si="45"/>
        <v>0</v>
      </c>
      <c r="N93" s="61">
        <f ca="1">IF(F93&lt;&gt;"",SUM(J93:M93),SUM($N$17:N92))</f>
        <v>0</v>
      </c>
      <c r="O93" s="8">
        <f ca="1">IF(F93="",SUM($O$17:O92),P92*$H$1)</f>
        <v>1282.0565199882294</v>
      </c>
      <c r="P93" s="8">
        <f t="shared" ca="1" si="55"/>
        <v>267333.30382779514</v>
      </c>
      <c r="Q93" s="1"/>
      <c r="R93" s="47"/>
      <c r="S93" s="36">
        <v>77</v>
      </c>
      <c r="T93" s="7">
        <v>5</v>
      </c>
      <c r="U93" s="8">
        <f t="shared" ca="1" si="61"/>
        <v>2494196.5499726096</v>
      </c>
      <c r="V93" s="10">
        <f t="shared" ca="1" si="62"/>
        <v>16842.59</v>
      </c>
      <c r="W93" s="8">
        <f t="shared" ca="1" si="63"/>
        <v>12140.627826895858</v>
      </c>
      <c r="X93" s="8">
        <f t="shared" ca="1" si="64"/>
        <v>2489494.5877995058</v>
      </c>
      <c r="Y93">
        <f t="shared" ca="1" si="56"/>
        <v>77</v>
      </c>
      <c r="AA93" s="202">
        <f t="shared" ca="1" si="46"/>
        <v>14316.201499999999</v>
      </c>
      <c r="AB93" s="202"/>
      <c r="AC93" s="38">
        <f t="shared" ca="1" si="57"/>
        <v>77</v>
      </c>
      <c r="AK93" s="43">
        <f t="shared" ca="1" si="58"/>
        <v>59018</v>
      </c>
      <c r="AL93" s="46">
        <f t="shared" si="65"/>
        <v>44</v>
      </c>
      <c r="AM93" s="81">
        <f t="shared" ca="1" si="47"/>
        <v>23381.891836243994</v>
      </c>
      <c r="AN93" s="81">
        <f t="shared" ca="1" si="66"/>
        <v>1000437.8545730477</v>
      </c>
      <c r="AQ93" s="43">
        <f t="shared" ca="1" si="39"/>
        <v>59018</v>
      </c>
      <c r="AR93" s="46">
        <f t="shared" si="67"/>
        <v>104</v>
      </c>
      <c r="AS93" s="81">
        <f t="shared" ca="1" si="40"/>
        <v>22545.952111275932</v>
      </c>
      <c r="AT93" s="10">
        <f t="shared" ca="1" si="41"/>
        <v>2322233.0674614212</v>
      </c>
      <c r="AU93" s="77"/>
      <c r="AV93" s="43">
        <f t="shared" ca="1" si="59"/>
        <v>59018</v>
      </c>
      <c r="AW93" s="46">
        <f t="shared" si="68"/>
        <v>224</v>
      </c>
      <c r="AX93" s="81">
        <f t="shared" ca="1" si="48"/>
        <v>13527.571266765555</v>
      </c>
      <c r="AY93" s="10">
        <f t="shared" ca="1" si="60"/>
        <v>3016648.3924887185</v>
      </c>
    </row>
    <row r="94" spans="1:51" x14ac:dyDescent="0.25">
      <c r="A94" s="10">
        <f t="shared" ca="1" si="49"/>
        <v>25000</v>
      </c>
      <c r="B94" s="10">
        <f t="shared" ca="1" si="50"/>
        <v>16842.59</v>
      </c>
      <c r="C94" s="10">
        <f t="shared" ca="1" si="51"/>
        <v>8157.41</v>
      </c>
      <c r="D94" s="43">
        <f t="shared" ca="1" si="52"/>
        <v>48121</v>
      </c>
      <c r="E94" s="47">
        <f t="shared" ca="1" si="53"/>
        <v>2031</v>
      </c>
      <c r="F94" s="67">
        <f t="shared" ca="1" si="54"/>
        <v>9</v>
      </c>
      <c r="G94" s="11">
        <f ca="1">IF(F94="",SUM($G$17:G93),IF(F94=12,(B94*$C$2*2),($C$2*B94)))</f>
        <v>1431.6201500000002</v>
      </c>
      <c r="H94" s="61">
        <f ca="1">IF(F94="",SUM($H$17:H93),IF($O$11=1,G94,IF($O$11=2,((G94/$C$2)*8.5%),IF($O$11=3,0,0))))</f>
        <v>1431.6201500000002</v>
      </c>
      <c r="I94" s="61">
        <f ca="1">IF(F94&lt;&gt;"",IF($H$4&lt;&gt;"Sim",(G94+H94)*$G$9,((G94+H94)*$G$8)),SUM($I$17:I93))</f>
        <v>200.42682100000005</v>
      </c>
      <c r="J94" s="61">
        <f t="shared" ca="1" si="42"/>
        <v>0</v>
      </c>
      <c r="K94" s="61">
        <f t="shared" si="43"/>
        <v>0</v>
      </c>
      <c r="L94" s="61">
        <f t="shared" si="44"/>
        <v>0</v>
      </c>
      <c r="M94" s="61">
        <f t="shared" si="45"/>
        <v>0</v>
      </c>
      <c r="N94" s="61">
        <f ca="1">IF(F94&lt;&gt;"",SUM(J94:M94),SUM($N$17:N93))</f>
        <v>0</v>
      </c>
      <c r="O94" s="8">
        <f ca="1">IF(F94="",SUM($O$17:O93),P93*$H$1)</f>
        <v>1301.2583741820092</v>
      </c>
      <c r="P94" s="8">
        <f t="shared" ca="1" si="55"/>
        <v>271297.37568097707</v>
      </c>
      <c r="Q94" s="1"/>
      <c r="R94" s="47"/>
      <c r="S94" s="36">
        <v>78</v>
      </c>
      <c r="T94" s="7">
        <v>6</v>
      </c>
      <c r="U94" s="8">
        <f t="shared" ca="1" si="61"/>
        <v>2489494.5877995058</v>
      </c>
      <c r="V94" s="10">
        <f t="shared" ca="1" si="62"/>
        <v>16842.59</v>
      </c>
      <c r="W94" s="8">
        <f t="shared" ca="1" si="63"/>
        <v>12117.740788261945</v>
      </c>
      <c r="X94" s="8">
        <f t="shared" ca="1" si="64"/>
        <v>2484769.7385877678</v>
      </c>
      <c r="Y94">
        <f t="shared" ca="1" si="56"/>
        <v>78</v>
      </c>
      <c r="AA94" s="202">
        <f t="shared" ca="1" si="46"/>
        <v>14316.201499999999</v>
      </c>
      <c r="AB94" s="202"/>
      <c r="AC94" s="38">
        <f t="shared" ca="1" si="57"/>
        <v>78</v>
      </c>
      <c r="AK94" s="43">
        <f t="shared" ca="1" si="58"/>
        <v>59049</v>
      </c>
      <c r="AL94" s="46">
        <f t="shared" si="65"/>
        <v>43</v>
      </c>
      <c r="AM94" s="81">
        <f t="shared" ca="1" si="47"/>
        <v>23379.24503296896</v>
      </c>
      <c r="AN94" s="81">
        <f t="shared" ca="1" si="66"/>
        <v>977058.60954007879</v>
      </c>
      <c r="AQ94" s="43">
        <f t="shared" ca="1" si="39"/>
        <v>59049</v>
      </c>
      <c r="AR94" s="46">
        <f t="shared" si="67"/>
        <v>103</v>
      </c>
      <c r="AS94" s="81">
        <f t="shared" ca="1" si="40"/>
        <v>22655.695673221373</v>
      </c>
      <c r="AT94" s="10">
        <f t="shared" ca="1" si="41"/>
        <v>2310880.9586685803</v>
      </c>
      <c r="AU94" s="77"/>
      <c r="AV94" s="43">
        <f t="shared" ca="1" si="59"/>
        <v>59049</v>
      </c>
      <c r="AW94" s="46">
        <f t="shared" si="68"/>
        <v>223</v>
      </c>
      <c r="AX94" s="81">
        <f t="shared" ca="1" si="48"/>
        <v>13593.417403932817</v>
      </c>
      <c r="AY94" s="10">
        <f t="shared" ca="1" si="60"/>
        <v>3017738.6636730856</v>
      </c>
    </row>
    <row r="95" spans="1:51" x14ac:dyDescent="0.25">
      <c r="A95" s="10">
        <f t="shared" ca="1" si="49"/>
        <v>25000</v>
      </c>
      <c r="B95" s="10">
        <f t="shared" ca="1" si="50"/>
        <v>16842.59</v>
      </c>
      <c r="C95" s="10">
        <f t="shared" ca="1" si="51"/>
        <v>8157.41</v>
      </c>
      <c r="D95" s="43">
        <f t="shared" ca="1" si="52"/>
        <v>48152</v>
      </c>
      <c r="E95" s="47">
        <f t="shared" ca="1" si="53"/>
        <v>2031</v>
      </c>
      <c r="F95" s="67">
        <f t="shared" ca="1" si="54"/>
        <v>10</v>
      </c>
      <c r="G95" s="11">
        <f ca="1">IF(F95="",SUM($G$17:G94),IF(F95=12,(B95*$C$2*2),($C$2*B95)))</f>
        <v>1431.6201500000002</v>
      </c>
      <c r="H95" s="61">
        <f ca="1">IF(F95="",SUM($H$17:H94),IF($O$11=1,G95,IF($O$11=2,((G95/$C$2)*8.5%),IF($O$11=3,0,0))))</f>
        <v>1431.6201500000002</v>
      </c>
      <c r="I95" s="61">
        <f ca="1">IF(F95&lt;&gt;"",IF($H$4&lt;&gt;"Sim",(G95+H95)*$G$9,((G95+H95)*$G$8)),SUM($I$17:I94))</f>
        <v>200.42682100000005</v>
      </c>
      <c r="J95" s="61">
        <f t="shared" ca="1" si="42"/>
        <v>0</v>
      </c>
      <c r="K95" s="61">
        <f t="shared" si="43"/>
        <v>0</v>
      </c>
      <c r="L95" s="61">
        <f t="shared" si="44"/>
        <v>0</v>
      </c>
      <c r="M95" s="61">
        <f t="shared" si="45"/>
        <v>0</v>
      </c>
      <c r="N95" s="61">
        <f ca="1">IF(F95&lt;&gt;"",SUM(J95:M95),SUM($N$17:N94))</f>
        <v>0</v>
      </c>
      <c r="O95" s="8">
        <f ca="1">IF(F95="",SUM($O$17:O94),P94*$H$1)</f>
        <v>1320.5536943720253</v>
      </c>
      <c r="P95" s="8">
        <f t="shared" ca="1" si="55"/>
        <v>275280.74285434902</v>
      </c>
      <c r="Q95" s="1"/>
      <c r="R95" s="47"/>
      <c r="S95" s="36">
        <v>79</v>
      </c>
      <c r="T95" s="7">
        <v>7</v>
      </c>
      <c r="U95" s="8">
        <f t="shared" ca="1" si="61"/>
        <v>2484769.7385877678</v>
      </c>
      <c r="V95" s="10">
        <f t="shared" ca="1" si="62"/>
        <v>16842.59</v>
      </c>
      <c r="W95" s="8">
        <f t="shared" ca="1" si="63"/>
        <v>12094.742345810188</v>
      </c>
      <c r="X95" s="8">
        <f t="shared" ca="1" si="64"/>
        <v>2480021.8909335784</v>
      </c>
      <c r="Y95">
        <f t="shared" ca="1" si="56"/>
        <v>79</v>
      </c>
      <c r="AA95" s="202">
        <f t="shared" ca="1" si="46"/>
        <v>14316.201499999999</v>
      </c>
      <c r="AB95" s="202"/>
      <c r="AC95" s="38">
        <f t="shared" ca="1" si="57"/>
        <v>79</v>
      </c>
      <c r="AK95" s="43">
        <f t="shared" ca="1" si="58"/>
        <v>59079</v>
      </c>
      <c r="AL95" s="46">
        <f t="shared" si="65"/>
        <v>42</v>
      </c>
      <c r="AM95" s="81">
        <f t="shared" ca="1" si="47"/>
        <v>23376.535517317116</v>
      </c>
      <c r="AN95" s="81">
        <f t="shared" ca="1" si="66"/>
        <v>953682.07402276166</v>
      </c>
      <c r="AQ95" s="43">
        <f t="shared" ca="1" si="39"/>
        <v>59079</v>
      </c>
      <c r="AR95" s="46">
        <f t="shared" si="67"/>
        <v>102</v>
      </c>
      <c r="AS95" s="81">
        <f t="shared" ca="1" si="40"/>
        <v>22765.973417503807</v>
      </c>
      <c r="AT95" s="10">
        <f t="shared" ca="1" si="41"/>
        <v>2299363.3151678843</v>
      </c>
      <c r="AU95" s="77"/>
      <c r="AV95" s="43">
        <f t="shared" ca="1" si="59"/>
        <v>59079</v>
      </c>
      <c r="AW95" s="46">
        <f t="shared" si="68"/>
        <v>222</v>
      </c>
      <c r="AX95" s="81">
        <f t="shared" ca="1" si="48"/>
        <v>13659.584050502275</v>
      </c>
      <c r="AY95" s="10">
        <f t="shared" ca="1" si="60"/>
        <v>3018768.075161003</v>
      </c>
    </row>
    <row r="96" spans="1:51" x14ac:dyDescent="0.25">
      <c r="A96" s="10">
        <f t="shared" ca="1" si="49"/>
        <v>25000</v>
      </c>
      <c r="B96" s="10">
        <f t="shared" ca="1" si="50"/>
        <v>16842.59</v>
      </c>
      <c r="C96" s="10">
        <f t="shared" ca="1" si="51"/>
        <v>8157.41</v>
      </c>
      <c r="D96" s="43">
        <f t="shared" ca="1" si="52"/>
        <v>48182</v>
      </c>
      <c r="E96" s="47">
        <f t="shared" ca="1" si="53"/>
        <v>2031</v>
      </c>
      <c r="F96" s="67">
        <f t="shared" ca="1" si="54"/>
        <v>11</v>
      </c>
      <c r="G96" s="11">
        <f ca="1">IF(F96="",SUM($G$17:G95),IF(F96=12,(B96*$C$2*2),($C$2*B96)))</f>
        <v>1431.6201500000002</v>
      </c>
      <c r="H96" s="61">
        <f ca="1">IF(F96="",SUM($H$17:H95),IF($O$11=1,G96,IF($O$11=2,((G96/$C$2)*8.5%),IF($O$11=3,0,0))))</f>
        <v>1431.6201500000002</v>
      </c>
      <c r="I96" s="61">
        <f ca="1">IF(F96&lt;&gt;"",IF($H$4&lt;&gt;"Sim",(G96+H96)*$G$9,((G96+H96)*$G$8)),SUM($I$17:I95))</f>
        <v>200.42682100000005</v>
      </c>
      <c r="J96" s="61">
        <f t="shared" ca="1" si="42"/>
        <v>0</v>
      </c>
      <c r="K96" s="61">
        <f t="shared" si="43"/>
        <v>0</v>
      </c>
      <c r="L96" s="61">
        <f t="shared" si="44"/>
        <v>0</v>
      </c>
      <c r="M96" s="61">
        <f t="shared" si="45"/>
        <v>0</v>
      </c>
      <c r="N96" s="61">
        <f ca="1">IF(F96&lt;&gt;"",SUM(J96:M96),SUM($N$17:N95))</f>
        <v>0</v>
      </c>
      <c r="O96" s="8">
        <f ca="1">IF(F96="",SUM($O$17:O95),P95*$H$1)</f>
        <v>1339.9429355087409</v>
      </c>
      <c r="P96" s="8">
        <f t="shared" ca="1" si="55"/>
        <v>279283.4992688577</v>
      </c>
      <c r="Q96" s="1"/>
      <c r="R96" s="47"/>
      <c r="S96" s="36">
        <v>80</v>
      </c>
      <c r="T96" s="7">
        <v>8</v>
      </c>
      <c r="U96" s="8">
        <f t="shared" ca="1" si="61"/>
        <v>2480021.8909335784</v>
      </c>
      <c r="V96" s="10">
        <f t="shared" ca="1" si="62"/>
        <v>16842.59</v>
      </c>
      <c r="W96" s="8">
        <f t="shared" ca="1" si="63"/>
        <v>12071.631957276875</v>
      </c>
      <c r="X96" s="8">
        <f t="shared" ca="1" si="64"/>
        <v>2475250.9328908552</v>
      </c>
      <c r="Y96">
        <f t="shared" ca="1" si="56"/>
        <v>80</v>
      </c>
      <c r="AA96" s="202">
        <f t="shared" ca="1" si="46"/>
        <v>14316.201499999999</v>
      </c>
      <c r="AB96" s="202"/>
      <c r="AC96" s="38">
        <f t="shared" ca="1" si="57"/>
        <v>80</v>
      </c>
      <c r="AK96" s="43">
        <f t="shared" ca="1" si="58"/>
        <v>59110</v>
      </c>
      <c r="AL96" s="46">
        <f t="shared" si="65"/>
        <v>41</v>
      </c>
      <c r="AM96" s="81">
        <f t="shared" ca="1" si="47"/>
        <v>23373.760237593382</v>
      </c>
      <c r="AN96" s="81">
        <f t="shared" ca="1" si="66"/>
        <v>930308.31378516823</v>
      </c>
      <c r="AQ96" s="43">
        <f t="shared" ca="1" si="39"/>
        <v>59110</v>
      </c>
      <c r="AR96" s="46">
        <f t="shared" si="67"/>
        <v>101</v>
      </c>
      <c r="AS96" s="81">
        <f t="shared" ca="1" si="40"/>
        <v>22876.787944282762</v>
      </c>
      <c r="AT96" s="10">
        <f t="shared" ca="1" si="41"/>
        <v>2287678.7944282759</v>
      </c>
      <c r="AU96" s="77"/>
      <c r="AV96" s="43">
        <f t="shared" ca="1" si="59"/>
        <v>59110</v>
      </c>
      <c r="AW96" s="46">
        <f t="shared" si="68"/>
        <v>221</v>
      </c>
      <c r="AX96" s="81">
        <f t="shared" ca="1" si="48"/>
        <v>13726.07276656965</v>
      </c>
      <c r="AY96" s="10">
        <f t="shared" ca="1" si="60"/>
        <v>3019736.0086453231</v>
      </c>
    </row>
    <row r="97" spans="1:51" x14ac:dyDescent="0.25">
      <c r="A97" s="10">
        <f t="shared" ca="1" si="49"/>
        <v>25000</v>
      </c>
      <c r="B97" s="10">
        <f t="shared" ca="1" si="50"/>
        <v>16842.59</v>
      </c>
      <c r="C97" s="10">
        <f t="shared" ca="1" si="51"/>
        <v>8157.41</v>
      </c>
      <c r="D97" s="43">
        <f t="shared" ca="1" si="52"/>
        <v>48213</v>
      </c>
      <c r="E97" s="47">
        <f t="shared" ca="1" si="53"/>
        <v>2031</v>
      </c>
      <c r="F97" s="67">
        <f t="shared" ca="1" si="54"/>
        <v>12</v>
      </c>
      <c r="G97" s="11">
        <f ca="1">IF(F97="",SUM($G$17:G96),IF(F97=12,(B97*$C$2*2),($C$2*B97)))</f>
        <v>2863.2403000000004</v>
      </c>
      <c r="H97" s="61">
        <f ca="1">IF(F97="",SUM($H$17:H96),IF($O$11=1,G97,IF($O$11=2,((G97/$C$2)*8.5%),IF($O$11=3,0,0))))</f>
        <v>2863.2403000000004</v>
      </c>
      <c r="I97" s="61">
        <f ca="1">IF(F97&lt;&gt;"",IF($H$4&lt;&gt;"Sim",(G97+H97)*$G$9,((G97+H97)*$G$8)),SUM($I$17:I96))</f>
        <v>400.85364200000009</v>
      </c>
      <c r="J97" s="61">
        <f t="shared" ca="1" si="42"/>
        <v>0</v>
      </c>
      <c r="K97" s="61">
        <f t="shared" si="43"/>
        <v>0</v>
      </c>
      <c r="L97" s="61">
        <f t="shared" si="44"/>
        <v>0</v>
      </c>
      <c r="M97" s="61">
        <f t="shared" si="45"/>
        <v>0</v>
      </c>
      <c r="N97" s="61">
        <f ca="1">IF(F97&lt;&gt;"",SUM(J97:M97),SUM($N$17:N96))</f>
        <v>0</v>
      </c>
      <c r="O97" s="8">
        <f ca="1">IF(F97="",SUM($O$17:O96),P96*$H$1)</f>
        <v>1359.4265547571131</v>
      </c>
      <c r="P97" s="8">
        <f t="shared" ca="1" si="55"/>
        <v>285968.55278161482</v>
      </c>
      <c r="Q97" s="1"/>
      <c r="R97" s="47"/>
      <c r="S97" s="36">
        <v>81</v>
      </c>
      <c r="T97" s="7">
        <v>9</v>
      </c>
      <c r="U97" s="8">
        <f t="shared" ca="1" si="61"/>
        <v>2475250.9328908552</v>
      </c>
      <c r="V97" s="10">
        <f t="shared" ca="1" si="62"/>
        <v>16842.59</v>
      </c>
      <c r="W97" s="8">
        <f t="shared" ca="1" si="63"/>
        <v>12048.40907775879</v>
      </c>
      <c r="X97" s="8">
        <f t="shared" ca="1" si="64"/>
        <v>2470456.7519686143</v>
      </c>
      <c r="Y97">
        <f t="shared" ca="1" si="56"/>
        <v>81</v>
      </c>
      <c r="AA97" s="202">
        <f t="shared" ca="1" si="46"/>
        <v>14316.201499999999</v>
      </c>
      <c r="AB97" s="202"/>
      <c r="AC97" s="38">
        <f t="shared" ca="1" si="57"/>
        <v>81</v>
      </c>
      <c r="AK97" s="43">
        <f t="shared" ca="1" si="58"/>
        <v>59140</v>
      </c>
      <c r="AL97" s="46">
        <f t="shared" si="65"/>
        <v>40</v>
      </c>
      <c r="AM97" s="81">
        <f t="shared" ca="1" si="47"/>
        <v>23370.915913596917</v>
      </c>
      <c r="AN97" s="81">
        <f t="shared" ca="1" si="66"/>
        <v>906937.39787157136</v>
      </c>
      <c r="AQ97" s="43">
        <f t="shared" ca="1" si="39"/>
        <v>59140</v>
      </c>
      <c r="AR97" s="46">
        <f t="shared" si="67"/>
        <v>100</v>
      </c>
      <c r="AS97" s="81">
        <f t="shared" ca="1" si="40"/>
        <v>22988.141866374182</v>
      </c>
      <c r="AT97" s="10">
        <f t="shared" ca="1" si="41"/>
        <v>2275826.044771044</v>
      </c>
      <c r="AU97" s="77"/>
      <c r="AV97" s="43">
        <f t="shared" ca="1" si="59"/>
        <v>59140</v>
      </c>
      <c r="AW97" s="46">
        <f t="shared" si="68"/>
        <v>220</v>
      </c>
      <c r="AX97" s="81">
        <f t="shared" ca="1" si="48"/>
        <v>13792.885119824507</v>
      </c>
      <c r="AY97" s="10">
        <f t="shared" ca="1" si="60"/>
        <v>3020641.8412415669</v>
      </c>
    </row>
    <row r="98" spans="1:51" x14ac:dyDescent="0.25">
      <c r="A98" s="10">
        <f t="shared" ca="1" si="49"/>
        <v>25000</v>
      </c>
      <c r="B98" s="10">
        <f t="shared" ca="1" si="50"/>
        <v>16842.59</v>
      </c>
      <c r="C98" s="10">
        <f t="shared" ca="1" si="51"/>
        <v>8157.41</v>
      </c>
      <c r="D98" s="43">
        <f t="shared" ca="1" si="52"/>
        <v>48244</v>
      </c>
      <c r="E98" s="47">
        <f t="shared" ca="1" si="53"/>
        <v>2032</v>
      </c>
      <c r="F98" s="67">
        <f t="shared" ca="1" si="54"/>
        <v>1</v>
      </c>
      <c r="G98" s="11">
        <f ca="1">IF(F98="",SUM($G$17:G97),IF(F98=12,(B98*$C$2*2),($C$2*B98)))</f>
        <v>1431.6201500000002</v>
      </c>
      <c r="H98" s="61">
        <f ca="1">IF(F98="",SUM($H$17:H97),IF($O$11=1,G98,IF($O$11=2,((G98/$C$2)*8.5%),IF($O$11=3,0,0))))</f>
        <v>1431.6201500000002</v>
      </c>
      <c r="I98" s="61">
        <f ca="1">IF(F98&lt;&gt;"",IF($H$4&lt;&gt;"Sim",(G98+H98)*$G$9,((G98+H98)*$G$8)),SUM($I$17:I97))</f>
        <v>200.42682100000005</v>
      </c>
      <c r="J98" s="61">
        <f t="shared" ca="1" si="42"/>
        <v>0</v>
      </c>
      <c r="K98" s="61">
        <f t="shared" si="43"/>
        <v>0</v>
      </c>
      <c r="L98" s="61">
        <f t="shared" si="44"/>
        <v>0</v>
      </c>
      <c r="M98" s="61">
        <f t="shared" si="45"/>
        <v>0</v>
      </c>
      <c r="N98" s="61">
        <f ca="1">IF(F98&lt;&gt;"",SUM(J98:M98),SUM($N$17:N97))</f>
        <v>0</v>
      </c>
      <c r="O98" s="8">
        <f ca="1">IF(F98="",SUM($O$17:O97),P97*$H$1)</f>
        <v>1391.9663907624827</v>
      </c>
      <c r="P98" s="8">
        <f t="shared" ca="1" si="55"/>
        <v>290023.33265137725</v>
      </c>
      <c r="Q98" s="1"/>
      <c r="R98" s="47"/>
      <c r="S98" s="36">
        <v>82</v>
      </c>
      <c r="T98" s="7">
        <v>10</v>
      </c>
      <c r="U98" s="8">
        <f t="shared" ca="1" si="61"/>
        <v>2470456.7519686143</v>
      </c>
      <c r="V98" s="10">
        <f t="shared" ca="1" si="62"/>
        <v>16842.59</v>
      </c>
      <c r="W98" s="8">
        <f t="shared" ca="1" si="63"/>
        <v>12025.07315970038</v>
      </c>
      <c r="X98" s="8">
        <f t="shared" ca="1" si="64"/>
        <v>2465639.2351283147</v>
      </c>
      <c r="Y98">
        <f t="shared" ca="1" si="56"/>
        <v>82</v>
      </c>
      <c r="AA98" s="202">
        <f t="shared" ca="1" si="46"/>
        <v>14316.201499999999</v>
      </c>
      <c r="AB98" s="202"/>
      <c r="AC98" s="38">
        <f t="shared" ca="1" si="57"/>
        <v>82</v>
      </c>
      <c r="AK98" s="43">
        <f t="shared" ca="1" si="58"/>
        <v>59171</v>
      </c>
      <c r="AL98" s="46">
        <f t="shared" si="65"/>
        <v>39</v>
      </c>
      <c r="AM98" s="81">
        <f t="shared" ca="1" si="47"/>
        <v>23367.999013213124</v>
      </c>
      <c r="AN98" s="81">
        <f t="shared" ca="1" si="66"/>
        <v>883569.39885835827</v>
      </c>
      <c r="AQ98" s="43">
        <f t="shared" ca="1" si="39"/>
        <v>59171</v>
      </c>
      <c r="AR98" s="46">
        <f t="shared" si="67"/>
        <v>99</v>
      </c>
      <c r="AS98" s="81">
        <f t="shared" ca="1" si="40"/>
        <v>23100.037809312038</v>
      </c>
      <c r="AT98" s="10">
        <f t="shared" ca="1" si="41"/>
        <v>2263803.7053125799</v>
      </c>
      <c r="AU98" s="77"/>
      <c r="AV98" s="43">
        <f t="shared" ca="1" si="59"/>
        <v>59171</v>
      </c>
      <c r="AW98" s="46">
        <f t="shared" si="68"/>
        <v>219</v>
      </c>
      <c r="AX98" s="81">
        <f t="shared" ca="1" si="48"/>
        <v>13860.022685587219</v>
      </c>
      <c r="AY98" s="10">
        <f t="shared" ca="1" si="60"/>
        <v>3021484.9454580136</v>
      </c>
    </row>
    <row r="99" spans="1:51" x14ac:dyDescent="0.25">
      <c r="A99" s="10">
        <f t="shared" ca="1" si="49"/>
        <v>25000</v>
      </c>
      <c r="B99" s="10">
        <f t="shared" ca="1" si="50"/>
        <v>16842.59</v>
      </c>
      <c r="C99" s="10">
        <f t="shared" ca="1" si="51"/>
        <v>8157.41</v>
      </c>
      <c r="D99" s="43">
        <f t="shared" ca="1" si="52"/>
        <v>48273</v>
      </c>
      <c r="E99" s="47">
        <f t="shared" ca="1" si="53"/>
        <v>2032</v>
      </c>
      <c r="F99" s="67">
        <f t="shared" ca="1" si="54"/>
        <v>2</v>
      </c>
      <c r="G99" s="11">
        <f ca="1">IF(F99="",SUM($G$17:G98),IF(F99=12,(B99*$C$2*2),($C$2*B99)))</f>
        <v>1431.6201500000002</v>
      </c>
      <c r="H99" s="61">
        <f ca="1">IF(F99="",SUM($H$17:H98),IF($O$11=1,G99,IF($O$11=2,((G99/$C$2)*8.5%),IF($O$11=3,0,0))))</f>
        <v>1431.6201500000002</v>
      </c>
      <c r="I99" s="61">
        <f ca="1">IF(F99&lt;&gt;"",IF($H$4&lt;&gt;"Sim",(G99+H99)*$G$9,((G99+H99)*$G$8)),SUM($I$17:I98))</f>
        <v>200.42682100000005</v>
      </c>
      <c r="J99" s="61">
        <f t="shared" ca="1" si="42"/>
        <v>0</v>
      </c>
      <c r="K99" s="61">
        <f t="shared" si="43"/>
        <v>0</v>
      </c>
      <c r="L99" s="61">
        <f t="shared" si="44"/>
        <v>0</v>
      </c>
      <c r="M99" s="61">
        <f t="shared" si="45"/>
        <v>0</v>
      </c>
      <c r="N99" s="61">
        <f ca="1">IF(F99&lt;&gt;"",SUM(J99:M99),SUM($N$17:N98))</f>
        <v>0</v>
      </c>
      <c r="O99" s="8">
        <f ca="1">IF(F99="",SUM($O$17:O98),P98*$H$1)</f>
        <v>1411.7032368098862</v>
      </c>
      <c r="P99" s="8">
        <f t="shared" ca="1" si="55"/>
        <v>294097.84936718707</v>
      </c>
      <c r="Q99" s="1"/>
      <c r="R99" s="47"/>
      <c r="S99" s="36">
        <v>83</v>
      </c>
      <c r="T99" s="7">
        <v>11</v>
      </c>
      <c r="U99" s="8">
        <f t="shared" ca="1" si="61"/>
        <v>2465639.2351283147</v>
      </c>
      <c r="V99" s="10">
        <f t="shared" ca="1" si="62"/>
        <v>16842.59</v>
      </c>
      <c r="W99" s="8">
        <f t="shared" ca="1" si="63"/>
        <v>12001.623652880829</v>
      </c>
      <c r="X99" s="8">
        <f t="shared" ca="1" si="64"/>
        <v>2460798.2687811959</v>
      </c>
      <c r="Y99">
        <f t="shared" ca="1" si="56"/>
        <v>83</v>
      </c>
      <c r="AA99" s="202">
        <f t="shared" ca="1" si="46"/>
        <v>14316.201499999999</v>
      </c>
      <c r="AB99" s="202"/>
      <c r="AC99" s="38">
        <f t="shared" ca="1" si="57"/>
        <v>83</v>
      </c>
      <c r="AK99" s="43">
        <f t="shared" ca="1" si="58"/>
        <v>59202</v>
      </c>
      <c r="AL99" s="46">
        <f t="shared" si="65"/>
        <v>38</v>
      </c>
      <c r="AM99" s="81">
        <f t="shared" ca="1" si="47"/>
        <v>23365.005725928713</v>
      </c>
      <c r="AN99" s="81">
        <f t="shared" ca="1" si="66"/>
        <v>860204.39313242957</v>
      </c>
      <c r="AQ99" s="43">
        <f t="shared" ca="1" si="39"/>
        <v>59202</v>
      </c>
      <c r="AR99" s="46">
        <f t="shared" si="67"/>
        <v>98</v>
      </c>
      <c r="AS99" s="81">
        <f t="shared" ca="1" si="40"/>
        <v>23212.478411410204</v>
      </c>
      <c r="AT99" s="10">
        <f t="shared" ca="1" si="41"/>
        <v>2251610.4059067899</v>
      </c>
      <c r="AU99" s="77"/>
      <c r="AV99" s="43">
        <f t="shared" ca="1" si="59"/>
        <v>59202</v>
      </c>
      <c r="AW99" s="46">
        <f t="shared" si="68"/>
        <v>218</v>
      </c>
      <c r="AX99" s="81">
        <f t="shared" ca="1" si="48"/>
        <v>13927.487046846116</v>
      </c>
      <c r="AY99" s="10">
        <f t="shared" ca="1" si="60"/>
        <v>3022264.6891656071</v>
      </c>
    </row>
    <row r="100" spans="1:51" x14ac:dyDescent="0.25">
      <c r="A100" s="10">
        <f t="shared" ca="1" si="49"/>
        <v>25000</v>
      </c>
      <c r="B100" s="10">
        <f t="shared" ca="1" si="50"/>
        <v>16842.59</v>
      </c>
      <c r="C100" s="10">
        <f t="shared" ca="1" si="51"/>
        <v>8157.41</v>
      </c>
      <c r="D100" s="43">
        <f t="shared" ca="1" si="52"/>
        <v>48304</v>
      </c>
      <c r="E100" s="47">
        <f t="shared" ca="1" si="53"/>
        <v>2032</v>
      </c>
      <c r="F100" s="67">
        <f t="shared" ca="1" si="54"/>
        <v>3</v>
      </c>
      <c r="G100" s="11">
        <f ca="1">IF(F100="",SUM($G$17:G99),IF(F100=12,(B100*$C$2*2),($C$2*B100)))</f>
        <v>1431.6201500000002</v>
      </c>
      <c r="H100" s="61">
        <f ca="1">IF(F100="",SUM($H$17:H99),IF($O$11=1,G100,IF($O$11=2,((G100/$C$2)*8.5%),IF($O$11=3,0,0))))</f>
        <v>1431.6201500000002</v>
      </c>
      <c r="I100" s="61">
        <f ca="1">IF(F100&lt;&gt;"",IF($H$4&lt;&gt;"Sim",(G100+H100)*$G$9,((G100+H100)*$G$8)),SUM($I$17:I99))</f>
        <v>200.42682100000005</v>
      </c>
      <c r="J100" s="61">
        <f t="shared" ca="1" si="42"/>
        <v>0</v>
      </c>
      <c r="K100" s="61">
        <f t="shared" si="43"/>
        <v>0</v>
      </c>
      <c r="L100" s="61">
        <f t="shared" si="44"/>
        <v>0</v>
      </c>
      <c r="M100" s="61">
        <f t="shared" si="45"/>
        <v>0</v>
      </c>
      <c r="N100" s="61">
        <f ca="1">IF(F100&lt;&gt;"",SUM(J100:M100),SUM($N$17:N99))</f>
        <v>0</v>
      </c>
      <c r="O100" s="8">
        <f ca="1">IF(F100="",SUM($O$17:O99),P99*$H$1)</f>
        <v>1431.5361529534262</v>
      </c>
      <c r="P100" s="8">
        <f t="shared" ca="1" si="55"/>
        <v>298192.19899914041</v>
      </c>
      <c r="Q100" s="1"/>
      <c r="R100" s="47"/>
      <c r="S100" s="36">
        <v>84</v>
      </c>
      <c r="T100" s="7">
        <v>12</v>
      </c>
      <c r="U100" s="8">
        <f t="shared" ca="1" si="61"/>
        <v>2460798.2687811959</v>
      </c>
      <c r="V100" s="10">
        <f t="shared" ca="1" si="62"/>
        <v>16842.59</v>
      </c>
      <c r="W100" s="8">
        <f t="shared" ca="1" si="63"/>
        <v>11978.060004401104</v>
      </c>
      <c r="X100" s="8">
        <f t="shared" ca="1" si="64"/>
        <v>2455933.738785597</v>
      </c>
      <c r="Y100">
        <f t="shared" ca="1" si="56"/>
        <v>84</v>
      </c>
      <c r="AA100" s="202">
        <f t="shared" ca="1" si="46"/>
        <v>14316.201499999999</v>
      </c>
      <c r="AB100" s="202"/>
      <c r="AC100" s="38">
        <f t="shared" ca="1" si="57"/>
        <v>84</v>
      </c>
      <c r="AK100" s="43">
        <f t="shared" ca="1" si="58"/>
        <v>59230</v>
      </c>
      <c r="AL100" s="46">
        <f t="shared" si="65"/>
        <v>37</v>
      </c>
      <c r="AM100" s="81">
        <f t="shared" ca="1" si="47"/>
        <v>23361.931932771131</v>
      </c>
      <c r="AN100" s="81">
        <f t="shared" ca="1" si="66"/>
        <v>836842.46119965846</v>
      </c>
      <c r="AQ100" s="43">
        <f t="shared" ca="1" si="39"/>
        <v>59230</v>
      </c>
      <c r="AR100" s="46">
        <f t="shared" si="67"/>
        <v>97</v>
      </c>
      <c r="AS100" s="81">
        <f t="shared" ca="1" si="40"/>
        <v>23325.466323824676</v>
      </c>
      <c r="AT100" s="10">
        <f t="shared" ca="1" si="41"/>
        <v>2239244.767087169</v>
      </c>
      <c r="AU100" s="77"/>
      <c r="AV100" s="43">
        <f t="shared" ca="1" si="59"/>
        <v>59230</v>
      </c>
      <c r="AW100" s="46">
        <f t="shared" si="68"/>
        <v>217</v>
      </c>
      <c r="AX100" s="81">
        <f t="shared" ca="1" si="48"/>
        <v>13995.2797942948</v>
      </c>
      <c r="AY100" s="10">
        <f t="shared" ca="1" si="60"/>
        <v>3022980.4355676766</v>
      </c>
    </row>
    <row r="101" spans="1:51" x14ac:dyDescent="0.25">
      <c r="A101" s="19">
        <f t="shared" ca="1" si="49"/>
        <v>25000</v>
      </c>
      <c r="B101" s="19">
        <f t="shared" ca="1" si="50"/>
        <v>16842.59</v>
      </c>
      <c r="C101" s="19">
        <f t="shared" ca="1" si="51"/>
        <v>8157.41</v>
      </c>
      <c r="D101" s="90">
        <f t="shared" ca="1" si="52"/>
        <v>48334</v>
      </c>
      <c r="E101" s="49">
        <f t="shared" ca="1" si="53"/>
        <v>2032</v>
      </c>
      <c r="F101" s="68">
        <f t="shared" ca="1" si="54"/>
        <v>4</v>
      </c>
      <c r="G101" s="91">
        <f ca="1">IF(F101="",SUM($G$17:G100),IF(F101=12,(B101*$C$2*2),($C$2*B101)))</f>
        <v>1431.6201500000002</v>
      </c>
      <c r="H101" s="92">
        <f ca="1">IF(F101="",SUM($H$17:H100),IF($O$11=1,G101,IF($O$11=2,((G101/$C$2)*8.5%),IF($O$11=3,0,0))))</f>
        <v>1431.6201500000002</v>
      </c>
      <c r="I101" s="92">
        <f ca="1">IF(F101&lt;&gt;"",IF($H$4&lt;&gt;"Sim",(G101+H101)*$G$9,((G101+H101)*$G$8)),SUM($I$17:I100))</f>
        <v>200.42682100000005</v>
      </c>
      <c r="J101" s="92">
        <f t="shared" ca="1" si="42"/>
        <v>0</v>
      </c>
      <c r="K101" s="92">
        <f t="shared" si="43"/>
        <v>0</v>
      </c>
      <c r="L101" s="92">
        <f t="shared" si="44"/>
        <v>0</v>
      </c>
      <c r="M101" s="92">
        <f t="shared" si="45"/>
        <v>0</v>
      </c>
      <c r="N101" s="92">
        <f ca="1">IF(F101&lt;&gt;"",SUM(J101:M101),SUM($N$17:N100))</f>
        <v>0</v>
      </c>
      <c r="O101" s="21">
        <f ca="1">IF(F101="",SUM($O$17:O100),P100*$H$1)</f>
        <v>1451.4656068191528</v>
      </c>
      <c r="P101" s="21">
        <f t="shared" ca="1" si="55"/>
        <v>302306.4780849595</v>
      </c>
      <c r="Q101" s="1"/>
      <c r="R101" s="49">
        <v>8</v>
      </c>
      <c r="S101" s="36">
        <v>85</v>
      </c>
      <c r="T101" s="20">
        <v>1</v>
      </c>
      <c r="U101" s="21">
        <f t="shared" ca="1" si="61"/>
        <v>2455933.738785597</v>
      </c>
      <c r="V101" s="19">
        <f t="shared" ca="1" si="62"/>
        <v>16842.59</v>
      </c>
      <c r="W101" s="21">
        <f t="shared" ca="1" si="63"/>
        <v>11954.3816586709</v>
      </c>
      <c r="X101" s="21">
        <f t="shared" ca="1" si="64"/>
        <v>2451045.5304442681</v>
      </c>
      <c r="Y101">
        <f t="shared" ca="1" si="56"/>
        <v>85</v>
      </c>
      <c r="AA101" s="213">
        <f t="shared" ca="1" si="46"/>
        <v>14316.201499999999</v>
      </c>
      <c r="AB101" s="213"/>
      <c r="AC101" s="38">
        <f t="shared" ca="1" si="57"/>
        <v>85</v>
      </c>
      <c r="AK101" s="43">
        <f t="shared" ca="1" si="58"/>
        <v>59261</v>
      </c>
      <c r="AL101" s="46">
        <f t="shared" si="65"/>
        <v>36</v>
      </c>
      <c r="AM101" s="81">
        <f t="shared" ca="1" si="47"/>
        <v>23358.773172077053</v>
      </c>
      <c r="AN101" s="81">
        <f t="shared" ca="1" si="66"/>
        <v>813483.68802758143</v>
      </c>
      <c r="AQ101" s="43">
        <f t="shared" ca="1" si="39"/>
        <v>59261</v>
      </c>
      <c r="AR101" s="46">
        <f t="shared" si="67"/>
        <v>96</v>
      </c>
      <c r="AS101" s="81">
        <f t="shared" ca="1" si="40"/>
        <v>23439.004210616098</v>
      </c>
      <c r="AT101" s="10">
        <f t="shared" ca="1" si="41"/>
        <v>2226705.4000085294</v>
      </c>
      <c r="AU101" s="77"/>
      <c r="AV101" s="43">
        <f t="shared" ca="1" si="59"/>
        <v>59261</v>
      </c>
      <c r="AW101" s="46">
        <f t="shared" si="68"/>
        <v>216</v>
      </c>
      <c r="AX101" s="81">
        <f t="shared" ca="1" si="48"/>
        <v>14063.402526369653</v>
      </c>
      <c r="AY101" s="10">
        <f t="shared" ca="1" si="60"/>
        <v>3023631.5431694752</v>
      </c>
    </row>
    <row r="102" spans="1:51" x14ac:dyDescent="0.25">
      <c r="A102" s="19">
        <f t="shared" ca="1" si="49"/>
        <v>25000</v>
      </c>
      <c r="B102" s="19">
        <f t="shared" ca="1" si="50"/>
        <v>16842.59</v>
      </c>
      <c r="C102" s="19">
        <f t="shared" ca="1" si="51"/>
        <v>8157.41</v>
      </c>
      <c r="D102" s="90">
        <f t="shared" ca="1" si="52"/>
        <v>48365</v>
      </c>
      <c r="E102" s="49">
        <f t="shared" ca="1" si="53"/>
        <v>2032</v>
      </c>
      <c r="F102" s="68">
        <f t="shared" ca="1" si="54"/>
        <v>5</v>
      </c>
      <c r="G102" s="91">
        <f ca="1">IF(F102="",SUM($G$17:G101),IF(F102=12,(B102*$C$2*2),($C$2*B102)))</f>
        <v>1431.6201500000002</v>
      </c>
      <c r="H102" s="92">
        <f ca="1">IF(F102="",SUM($H$17:H101),IF($O$11=1,G102,IF($O$11=2,((G102/$C$2)*8.5%),IF($O$11=3,0,0))))</f>
        <v>1431.6201500000002</v>
      </c>
      <c r="I102" s="92">
        <f ca="1">IF(F102&lt;&gt;"",IF($H$4&lt;&gt;"Sim",(G102+H102)*$G$9,((G102+H102)*$G$8)),SUM($I$17:I101))</f>
        <v>200.42682100000005</v>
      </c>
      <c r="J102" s="92">
        <f t="shared" ca="1" si="42"/>
        <v>0</v>
      </c>
      <c r="K102" s="92">
        <f t="shared" si="43"/>
        <v>0</v>
      </c>
      <c r="L102" s="92">
        <f t="shared" si="44"/>
        <v>0</v>
      </c>
      <c r="M102" s="92">
        <f t="shared" si="45"/>
        <v>0</v>
      </c>
      <c r="N102" s="92">
        <f ca="1">IF(F102&lt;&gt;"",SUM(J102:M102),SUM($N$17:N101))</f>
        <v>0</v>
      </c>
      <c r="O102" s="21">
        <f ca="1">IF(F102="",SUM($O$17:O101),P101*$H$1)</f>
        <v>1471.4920683093105</v>
      </c>
      <c r="P102" s="21">
        <f t="shared" ca="1" si="55"/>
        <v>306440.78363226878</v>
      </c>
      <c r="Q102" s="1"/>
      <c r="R102" s="49"/>
      <c r="S102" s="36">
        <v>86</v>
      </c>
      <c r="T102" s="20">
        <v>2</v>
      </c>
      <c r="U102" s="21">
        <f t="shared" ca="1" si="61"/>
        <v>2451045.5304442681</v>
      </c>
      <c r="V102" s="19">
        <f t="shared" ca="1" si="62"/>
        <v>16842.59</v>
      </c>
      <c r="W102" s="21">
        <f t="shared" ca="1" si="63"/>
        <v>11930.588057395549</v>
      </c>
      <c r="X102" s="21">
        <f t="shared" ca="1" si="64"/>
        <v>2446133.5285016638</v>
      </c>
      <c r="Y102">
        <f t="shared" ca="1" si="56"/>
        <v>86</v>
      </c>
      <c r="AA102" s="213">
        <f t="shared" ca="1" si="46"/>
        <v>14316.201499999999</v>
      </c>
      <c r="AB102" s="213"/>
      <c r="AC102" s="38">
        <f t="shared" ca="1" si="57"/>
        <v>86</v>
      </c>
      <c r="AK102" s="43">
        <f t="shared" ca="1" si="58"/>
        <v>59291</v>
      </c>
      <c r="AL102" s="46">
        <f t="shared" si="65"/>
        <v>35</v>
      </c>
      <c r="AM102" s="81">
        <f t="shared" ca="1" si="47"/>
        <v>23355.524600375353</v>
      </c>
      <c r="AN102" s="81">
        <f t="shared" ca="1" si="66"/>
        <v>790128.16342720611</v>
      </c>
      <c r="AQ102" s="43">
        <f t="shared" ca="1" si="39"/>
        <v>59291</v>
      </c>
      <c r="AR102" s="46">
        <f t="shared" si="67"/>
        <v>95</v>
      </c>
      <c r="AS102" s="81">
        <f t="shared" ca="1" si="40"/>
        <v>23553.09474881256</v>
      </c>
      <c r="AT102" s="10">
        <f t="shared" ca="1" si="41"/>
        <v>2213990.9063883806</v>
      </c>
      <c r="AU102" s="77"/>
      <c r="AV102" s="43">
        <f t="shared" ca="1" si="59"/>
        <v>59291</v>
      </c>
      <c r="AW102" s="46">
        <f t="shared" si="68"/>
        <v>215</v>
      </c>
      <c r="AX102" s="81">
        <f t="shared" ca="1" si="48"/>
        <v>14131.856849287527</v>
      </c>
      <c r="AY102" s="10">
        <f t="shared" ca="1" si="60"/>
        <v>3024217.3657475309</v>
      </c>
    </row>
    <row r="103" spans="1:51" x14ac:dyDescent="0.25">
      <c r="A103" s="19">
        <f t="shared" ca="1" si="49"/>
        <v>25000</v>
      </c>
      <c r="B103" s="19">
        <f t="shared" ca="1" si="50"/>
        <v>16842.59</v>
      </c>
      <c r="C103" s="19">
        <f t="shared" ca="1" si="51"/>
        <v>8157.41</v>
      </c>
      <c r="D103" s="90">
        <f t="shared" ca="1" si="52"/>
        <v>48395</v>
      </c>
      <c r="E103" s="49">
        <f t="shared" ca="1" si="53"/>
        <v>2032</v>
      </c>
      <c r="F103" s="68">
        <f t="shared" ca="1" si="54"/>
        <v>6</v>
      </c>
      <c r="G103" s="91">
        <f ca="1">IF(F103="",SUM($G$17:G102),IF(F103=12,(B103*$C$2*2),($C$2*B103)))</f>
        <v>1431.6201500000002</v>
      </c>
      <c r="H103" s="92">
        <f ca="1">IF(F103="",SUM($H$17:H102),IF($O$11=1,G103,IF($O$11=2,((G103/$C$2)*8.5%),IF($O$11=3,0,0))))</f>
        <v>1431.6201500000002</v>
      </c>
      <c r="I103" s="92">
        <f ca="1">IF(F103&lt;&gt;"",IF($H$4&lt;&gt;"Sim",(G103+H103)*$G$9,((G103+H103)*$G$8)),SUM($I$17:I102))</f>
        <v>200.42682100000005</v>
      </c>
      <c r="J103" s="92">
        <f t="shared" ca="1" si="42"/>
        <v>0</v>
      </c>
      <c r="K103" s="92">
        <f t="shared" si="43"/>
        <v>0</v>
      </c>
      <c r="L103" s="92">
        <f t="shared" si="44"/>
        <v>0</v>
      </c>
      <c r="M103" s="92">
        <f t="shared" si="45"/>
        <v>0</v>
      </c>
      <c r="N103" s="92">
        <f ca="1">IF(F103&lt;&gt;"",SUM(J103:M103),SUM($N$17:N102))</f>
        <v>0</v>
      </c>
      <c r="O103" s="21">
        <f ca="1">IF(F103="",SUM($O$17:O102),P102*$H$1)</f>
        <v>1491.6160096134167</v>
      </c>
      <c r="P103" s="21">
        <f t="shared" ca="1" si="55"/>
        <v>310595.21312088217</v>
      </c>
      <c r="Q103" s="1"/>
      <c r="R103" s="49"/>
      <c r="S103" s="36">
        <v>87</v>
      </c>
      <c r="T103" s="20">
        <v>3</v>
      </c>
      <c r="U103" s="21">
        <f t="shared" ca="1" si="61"/>
        <v>2446133.5285016638</v>
      </c>
      <c r="V103" s="19">
        <f t="shared" ca="1" si="62"/>
        <v>16842.59</v>
      </c>
      <c r="W103" s="21">
        <f t="shared" ca="1" si="63"/>
        <v>11906.678639562859</v>
      </c>
      <c r="X103" s="21">
        <f t="shared" ca="1" si="64"/>
        <v>2441197.6171412268</v>
      </c>
      <c r="Y103">
        <f t="shared" ca="1" si="56"/>
        <v>87</v>
      </c>
      <c r="AA103" s="213">
        <f t="shared" ca="1" si="46"/>
        <v>14316.201499999999</v>
      </c>
      <c r="AB103" s="213"/>
      <c r="AC103" s="38">
        <f t="shared" ca="1" si="57"/>
        <v>87</v>
      </c>
      <c r="AK103" s="43">
        <f t="shared" ca="1" si="58"/>
        <v>59322</v>
      </c>
      <c r="AL103" s="46">
        <f t="shared" si="65"/>
        <v>34</v>
      </c>
      <c r="AM103" s="81">
        <f t="shared" ca="1" si="47"/>
        <v>23352.180947523226</v>
      </c>
      <c r="AN103" s="81">
        <f t="shared" ca="1" si="66"/>
        <v>766775.98247968289</v>
      </c>
      <c r="AQ103" s="43">
        <f t="shared" ca="1" si="39"/>
        <v>59322</v>
      </c>
      <c r="AR103" s="46">
        <f t="shared" si="67"/>
        <v>94</v>
      </c>
      <c r="AS103" s="81">
        <f t="shared" ca="1" si="40"/>
        <v>23667.740628472722</v>
      </c>
      <c r="AT103" s="10">
        <f t="shared" ca="1" si="41"/>
        <v>2201099.8784479634</v>
      </c>
      <c r="AU103" s="77"/>
      <c r="AV103" s="43">
        <f t="shared" ca="1" si="59"/>
        <v>59322</v>
      </c>
      <c r="AW103" s="46">
        <f t="shared" si="68"/>
        <v>214</v>
      </c>
      <c r="AX103" s="81">
        <f t="shared" ca="1" si="48"/>
        <v>14200.644377083625</v>
      </c>
      <c r="AY103" s="10">
        <f t="shared" ca="1" si="60"/>
        <v>3024737.2523188121</v>
      </c>
    </row>
    <row r="104" spans="1:51" x14ac:dyDescent="0.25">
      <c r="A104" s="19">
        <f t="shared" ca="1" si="49"/>
        <v>25000</v>
      </c>
      <c r="B104" s="19">
        <f t="shared" ca="1" si="50"/>
        <v>16842.59</v>
      </c>
      <c r="C104" s="19">
        <f t="shared" ca="1" si="51"/>
        <v>8157.41</v>
      </c>
      <c r="D104" s="90">
        <f t="shared" ca="1" si="52"/>
        <v>48426</v>
      </c>
      <c r="E104" s="49">
        <f t="shared" ca="1" si="53"/>
        <v>2032</v>
      </c>
      <c r="F104" s="68">
        <f t="shared" ca="1" si="54"/>
        <v>7</v>
      </c>
      <c r="G104" s="91">
        <f ca="1">IF(F104="",SUM($G$17:G103),IF(F104=12,(B104*$C$2*2),($C$2*B104)))</f>
        <v>1431.6201500000002</v>
      </c>
      <c r="H104" s="92">
        <f ca="1">IF(F104="",SUM($H$17:H103),IF($O$11=1,G104,IF($O$11=2,((G104/$C$2)*8.5%),IF($O$11=3,0,0))))</f>
        <v>1431.6201500000002</v>
      </c>
      <c r="I104" s="92">
        <f ca="1">IF(F104&lt;&gt;"",IF($H$4&lt;&gt;"Sim",(G104+H104)*$G$9,((G104+H104)*$G$8)),SUM($I$17:I103))</f>
        <v>200.42682100000005</v>
      </c>
      <c r="J104" s="92">
        <f t="shared" ca="1" si="42"/>
        <v>0</v>
      </c>
      <c r="K104" s="92">
        <f t="shared" si="43"/>
        <v>0</v>
      </c>
      <c r="L104" s="92">
        <f t="shared" si="44"/>
        <v>0</v>
      </c>
      <c r="M104" s="92">
        <f t="shared" si="45"/>
        <v>0</v>
      </c>
      <c r="N104" s="92">
        <f ca="1">IF(F104&lt;&gt;"",SUM(J104:M104),SUM($N$17:N103))</f>
        <v>0</v>
      </c>
      <c r="O104" s="21">
        <f ca="1">IF(F104="",SUM($O$17:O103),P103*$H$1)</f>
        <v>1511.8379052193945</v>
      </c>
      <c r="P104" s="21">
        <f t="shared" ca="1" si="55"/>
        <v>314769.86450510152</v>
      </c>
      <c r="Q104" s="1"/>
      <c r="R104" s="49"/>
      <c r="S104" s="36">
        <v>88</v>
      </c>
      <c r="T104" s="20">
        <v>4</v>
      </c>
      <c r="U104" s="21">
        <f t="shared" ca="1" si="61"/>
        <v>2441197.6171412268</v>
      </c>
      <c r="V104" s="19">
        <f t="shared" ca="1" si="62"/>
        <v>16842.59</v>
      </c>
      <c r="W104" s="21">
        <f t="shared" ca="1" si="63"/>
        <v>11882.652841429881</v>
      </c>
      <c r="X104" s="21">
        <f t="shared" ca="1" si="64"/>
        <v>2436237.6799826566</v>
      </c>
      <c r="Y104">
        <f t="shared" ca="1" si="56"/>
        <v>88</v>
      </c>
      <c r="AA104" s="213">
        <f t="shared" ca="1" si="46"/>
        <v>14316.201499999999</v>
      </c>
      <c r="AB104" s="213"/>
      <c r="AC104" s="38">
        <f t="shared" ca="1" si="57"/>
        <v>88</v>
      </c>
      <c r="AK104" s="43">
        <f t="shared" ca="1" si="58"/>
        <v>59352</v>
      </c>
      <c r="AL104" s="46">
        <f t="shared" si="65"/>
        <v>33</v>
      </c>
      <c r="AM104" s="81">
        <f t="shared" ca="1" si="47"/>
        <v>23348.736465051315</v>
      </c>
      <c r="AN104" s="81">
        <f t="shared" ca="1" si="66"/>
        <v>743427.24601463159</v>
      </c>
      <c r="AQ104" s="43">
        <f t="shared" ca="1" si="39"/>
        <v>59352</v>
      </c>
      <c r="AR104" s="46">
        <f t="shared" si="67"/>
        <v>93</v>
      </c>
      <c r="AS104" s="81">
        <f t="shared" ca="1" si="40"/>
        <v>23782.944552749239</v>
      </c>
      <c r="AT104" s="10">
        <f t="shared" ca="1" si="41"/>
        <v>2188030.8988529299</v>
      </c>
      <c r="AU104" s="77"/>
      <c r="AV104" s="43">
        <f t="shared" ca="1" si="59"/>
        <v>59352</v>
      </c>
      <c r="AW104" s="46">
        <f t="shared" si="68"/>
        <v>213</v>
      </c>
      <c r="AX104" s="81">
        <f t="shared" ca="1" si="48"/>
        <v>14269.766731649535</v>
      </c>
      <c r="AY104" s="10">
        <f t="shared" ca="1" si="60"/>
        <v>3025190.5471097012</v>
      </c>
    </row>
    <row r="105" spans="1:51" x14ac:dyDescent="0.25">
      <c r="A105" s="19">
        <f t="shared" ca="1" si="49"/>
        <v>25000</v>
      </c>
      <c r="B105" s="19">
        <f t="shared" ca="1" si="50"/>
        <v>16842.59</v>
      </c>
      <c r="C105" s="19">
        <f t="shared" ca="1" si="51"/>
        <v>8157.41</v>
      </c>
      <c r="D105" s="90">
        <f t="shared" ca="1" si="52"/>
        <v>48457</v>
      </c>
      <c r="E105" s="49">
        <f t="shared" ca="1" si="53"/>
        <v>2032</v>
      </c>
      <c r="F105" s="68">
        <f t="shared" ca="1" si="54"/>
        <v>8</v>
      </c>
      <c r="G105" s="91">
        <f ca="1">IF(F105="",SUM($G$17:G104),IF(F105=12,(B105*$C$2*2),($C$2*B105)))</f>
        <v>1431.6201500000002</v>
      </c>
      <c r="H105" s="92">
        <f ca="1">IF(F105="",SUM($H$17:H104),IF($O$11=1,G105,IF($O$11=2,((G105/$C$2)*8.5%),IF($O$11=3,0,0))))</f>
        <v>1431.6201500000002</v>
      </c>
      <c r="I105" s="92">
        <f ca="1">IF(F105&lt;&gt;"",IF($H$4&lt;&gt;"Sim",(G105+H105)*$G$9,((G105+H105)*$G$8)),SUM($I$17:I104))</f>
        <v>200.42682100000005</v>
      </c>
      <c r="J105" s="92">
        <f t="shared" ca="1" si="42"/>
        <v>0</v>
      </c>
      <c r="K105" s="92">
        <f t="shared" si="43"/>
        <v>0</v>
      </c>
      <c r="L105" s="92">
        <f t="shared" si="44"/>
        <v>0</v>
      </c>
      <c r="M105" s="92">
        <f t="shared" si="45"/>
        <v>0</v>
      </c>
      <c r="N105" s="92">
        <f ca="1">IF(F105&lt;&gt;"",SUM(J105:M105),SUM($N$17:N104))</f>
        <v>0</v>
      </c>
      <c r="O105" s="21">
        <f ca="1">IF(F105="",SUM($O$17:O104),P104*$H$1)</f>
        <v>1532.1582319247616</v>
      </c>
      <c r="P105" s="21">
        <f t="shared" ca="1" si="55"/>
        <v>318964.83621602622</v>
      </c>
      <c r="Q105" s="1"/>
      <c r="R105" s="49"/>
      <c r="S105" s="36">
        <v>89</v>
      </c>
      <c r="T105" s="20">
        <v>5</v>
      </c>
      <c r="U105" s="21">
        <f t="shared" ca="1" si="61"/>
        <v>2436237.6799826566</v>
      </c>
      <c r="V105" s="19">
        <f t="shared" ca="1" si="62"/>
        <v>16842.59</v>
      </c>
      <c r="W105" s="21">
        <f t="shared" ca="1" si="63"/>
        <v>11858.510096509617</v>
      </c>
      <c r="X105" s="21">
        <f t="shared" ca="1" si="64"/>
        <v>2431253.6000791662</v>
      </c>
      <c r="Y105">
        <f t="shared" ca="1" si="56"/>
        <v>89</v>
      </c>
      <c r="AA105" s="213">
        <f t="shared" ca="1" si="46"/>
        <v>14316.201499999999</v>
      </c>
      <c r="AB105" s="213"/>
      <c r="AC105" s="38">
        <f t="shared" ca="1" si="57"/>
        <v>89</v>
      </c>
      <c r="AK105" s="43">
        <f t="shared" ca="1" si="58"/>
        <v>59383</v>
      </c>
      <c r="AL105" s="46">
        <f t="shared" si="65"/>
        <v>32</v>
      </c>
      <c r="AM105" s="81">
        <f t="shared" ca="1" si="47"/>
        <v>23345.184866445674</v>
      </c>
      <c r="AN105" s="81">
        <f t="shared" ca="1" si="66"/>
        <v>720082.06114818587</v>
      </c>
      <c r="AQ105" s="43">
        <f t="shared" ca="1" si="39"/>
        <v>59383</v>
      </c>
      <c r="AR105" s="46">
        <f t="shared" si="67"/>
        <v>92</v>
      </c>
      <c r="AS105" s="81">
        <f t="shared" ca="1" si="40"/>
        <v>23898.709237952495</v>
      </c>
      <c r="AT105" s="10">
        <f t="shared" ca="1" si="41"/>
        <v>2174782.5406536767</v>
      </c>
      <c r="AU105" s="77"/>
      <c r="AV105" s="43">
        <f t="shared" ca="1" si="59"/>
        <v>59383</v>
      </c>
      <c r="AW105" s="46">
        <f t="shared" si="68"/>
        <v>212</v>
      </c>
      <c r="AX105" s="81">
        <f t="shared" ca="1" si="48"/>
        <v>14339.225542771488</v>
      </c>
      <c r="AY105" s="10">
        <f t="shared" ca="1" si="60"/>
        <v>3025576.5895247837</v>
      </c>
    </row>
    <row r="106" spans="1:51" x14ac:dyDescent="0.25">
      <c r="A106" s="19">
        <f t="shared" ca="1" si="49"/>
        <v>25000</v>
      </c>
      <c r="B106" s="19">
        <f t="shared" ca="1" si="50"/>
        <v>16842.59</v>
      </c>
      <c r="C106" s="19">
        <f t="shared" ca="1" si="51"/>
        <v>8157.41</v>
      </c>
      <c r="D106" s="90">
        <f t="shared" ca="1" si="52"/>
        <v>48487</v>
      </c>
      <c r="E106" s="49">
        <f t="shared" ca="1" si="53"/>
        <v>2032</v>
      </c>
      <c r="F106" s="68">
        <f t="shared" ca="1" si="54"/>
        <v>9</v>
      </c>
      <c r="G106" s="91">
        <f ca="1">IF(F106="",SUM($G$17:G105),IF(F106=12,(B106*$C$2*2),($C$2*B106)))</f>
        <v>1431.6201500000002</v>
      </c>
      <c r="H106" s="92">
        <f ca="1">IF(F106="",SUM($H$17:H105),IF($O$11=1,G106,IF($O$11=2,((G106/$C$2)*8.5%),IF($O$11=3,0,0))))</f>
        <v>1431.6201500000002</v>
      </c>
      <c r="I106" s="92">
        <f ca="1">IF(F106&lt;&gt;"",IF($H$4&lt;&gt;"Sim",(G106+H106)*$G$9,((G106+H106)*$G$8)),SUM($I$17:I105))</f>
        <v>200.42682100000005</v>
      </c>
      <c r="J106" s="92">
        <f t="shared" ca="1" si="42"/>
        <v>0</v>
      </c>
      <c r="K106" s="92">
        <f t="shared" si="43"/>
        <v>0</v>
      </c>
      <c r="L106" s="92">
        <f t="shared" si="44"/>
        <v>0</v>
      </c>
      <c r="M106" s="92">
        <f t="shared" si="45"/>
        <v>0</v>
      </c>
      <c r="N106" s="92">
        <f ca="1">IF(F106&lt;&gt;"",SUM(J106:M106),SUM($N$17:N105))</f>
        <v>0</v>
      </c>
      <c r="O106" s="21">
        <f ca="1">IF(F106="",SUM($O$17:O105),P105*$H$1)</f>
        <v>1552.5774688478712</v>
      </c>
      <c r="P106" s="21">
        <f t="shared" ca="1" si="55"/>
        <v>323180.22716387402</v>
      </c>
      <c r="Q106" s="1"/>
      <c r="R106" s="49"/>
      <c r="S106" s="36">
        <v>90</v>
      </c>
      <c r="T106" s="20">
        <v>6</v>
      </c>
      <c r="U106" s="21">
        <f t="shared" ca="1" si="61"/>
        <v>2431253.6000791662</v>
      </c>
      <c r="V106" s="19">
        <f t="shared" ca="1" si="62"/>
        <v>16842.59</v>
      </c>
      <c r="W106" s="21">
        <f t="shared" ca="1" si="63"/>
        <v>11834.249835557668</v>
      </c>
      <c r="X106" s="21">
        <f t="shared" ca="1" si="64"/>
        <v>2426245.2599147242</v>
      </c>
      <c r="Y106">
        <f t="shared" ca="1" si="56"/>
        <v>90</v>
      </c>
      <c r="AA106" s="213">
        <f t="shared" ca="1" si="46"/>
        <v>14316.201499999999</v>
      </c>
      <c r="AB106" s="213"/>
      <c r="AC106" s="38">
        <f t="shared" ca="1" si="57"/>
        <v>90</v>
      </c>
      <c r="AK106" s="43">
        <f t="shared" ca="1" si="58"/>
        <v>59414</v>
      </c>
      <c r="AL106" s="46">
        <f t="shared" si="65"/>
        <v>31</v>
      </c>
      <c r="AM106" s="81">
        <f t="shared" ca="1" si="47"/>
        <v>23341.519257807133</v>
      </c>
      <c r="AN106" s="81">
        <f t="shared" ca="1" si="66"/>
        <v>696740.54189037869</v>
      </c>
      <c r="AQ106" s="43">
        <f t="shared" ca="1" si="39"/>
        <v>59414</v>
      </c>
      <c r="AR106" s="46">
        <f t="shared" si="67"/>
        <v>91</v>
      </c>
      <c r="AS106" s="81">
        <f t="shared" ca="1" si="40"/>
        <v>24015.03741361466</v>
      </c>
      <c r="AT106" s="10">
        <f t="shared" ca="1" si="41"/>
        <v>2161353.3672253191</v>
      </c>
      <c r="AU106" s="77"/>
      <c r="AV106" s="43">
        <f t="shared" ca="1" si="59"/>
        <v>59414</v>
      </c>
      <c r="AW106" s="46">
        <f t="shared" si="68"/>
        <v>211</v>
      </c>
      <c r="AX106" s="81">
        <f t="shared" ca="1" si="48"/>
        <v>14409.022448168786</v>
      </c>
      <c r="AY106" s="10">
        <f t="shared" ca="1" si="60"/>
        <v>3025894.714115445</v>
      </c>
    </row>
    <row r="107" spans="1:51" x14ac:dyDescent="0.25">
      <c r="A107" s="19">
        <f t="shared" ca="1" si="49"/>
        <v>25000</v>
      </c>
      <c r="B107" s="19">
        <f t="shared" ca="1" si="50"/>
        <v>16842.59</v>
      </c>
      <c r="C107" s="19">
        <f t="shared" ca="1" si="51"/>
        <v>8157.41</v>
      </c>
      <c r="D107" s="90">
        <f t="shared" ca="1" si="52"/>
        <v>48518</v>
      </c>
      <c r="E107" s="49">
        <f t="shared" ca="1" si="53"/>
        <v>2032</v>
      </c>
      <c r="F107" s="68">
        <f t="shared" ca="1" si="54"/>
        <v>10</v>
      </c>
      <c r="G107" s="91">
        <f ca="1">IF(F107="",SUM($G$17:G106),IF(F107=12,(B107*$C$2*2),($C$2*B107)))</f>
        <v>1431.6201500000002</v>
      </c>
      <c r="H107" s="92">
        <f ca="1">IF(F107="",SUM($H$17:H106),IF($O$11=1,G107,IF($O$11=2,((G107/$C$2)*8.5%),IF($O$11=3,0,0))))</f>
        <v>1431.6201500000002</v>
      </c>
      <c r="I107" s="92">
        <f ca="1">IF(F107&lt;&gt;"",IF($H$4&lt;&gt;"Sim",(G107+H107)*$G$9,((G107+H107)*$G$8)),SUM($I$17:I106))</f>
        <v>200.42682100000005</v>
      </c>
      <c r="J107" s="92">
        <f t="shared" ca="1" si="42"/>
        <v>0</v>
      </c>
      <c r="K107" s="92">
        <f t="shared" si="43"/>
        <v>0</v>
      </c>
      <c r="L107" s="92">
        <f t="shared" si="44"/>
        <v>0</v>
      </c>
      <c r="M107" s="92">
        <f t="shared" si="45"/>
        <v>0</v>
      </c>
      <c r="N107" s="92">
        <f ca="1">IF(F107&lt;&gt;"",SUM(J107:M107),SUM($N$17:N106))</f>
        <v>0</v>
      </c>
      <c r="O107" s="21">
        <f ca="1">IF(F107="",SUM($O$17:O106),P106*$H$1)</f>
        <v>1573.0960974392099</v>
      </c>
      <c r="P107" s="21">
        <f t="shared" ca="1" si="55"/>
        <v>327416.1367403132</v>
      </c>
      <c r="Q107" s="1"/>
      <c r="R107" s="49"/>
      <c r="S107" s="36">
        <v>91</v>
      </c>
      <c r="T107" s="20">
        <v>7</v>
      </c>
      <c r="U107" s="21">
        <f t="shared" ca="1" si="61"/>
        <v>2426245.2599147242</v>
      </c>
      <c r="V107" s="19">
        <f t="shared" ca="1" si="62"/>
        <v>16842.59</v>
      </c>
      <c r="W107" s="21">
        <f t="shared" ca="1" si="63"/>
        <v>11809.871486558806</v>
      </c>
      <c r="X107" s="21">
        <f t="shared" ca="1" si="64"/>
        <v>2421212.5414012829</v>
      </c>
      <c r="Y107">
        <f t="shared" ca="1" si="56"/>
        <v>91</v>
      </c>
      <c r="AA107" s="213">
        <f t="shared" ca="1" si="46"/>
        <v>14316.201499999999</v>
      </c>
      <c r="AB107" s="213"/>
      <c r="AC107" s="38">
        <f t="shared" ca="1" si="57"/>
        <v>91</v>
      </c>
      <c r="AK107" s="43">
        <f t="shared" ca="1" si="58"/>
        <v>59444</v>
      </c>
      <c r="AL107" s="46">
        <f t="shared" si="65"/>
        <v>30</v>
      </c>
      <c r="AM107" s="81">
        <f t="shared" ca="1" si="47"/>
        <v>23337.732056965157</v>
      </c>
      <c r="AN107" s="81">
        <f t="shared" ca="1" si="66"/>
        <v>673402.80983341357</v>
      </c>
      <c r="AQ107" s="43">
        <f t="shared" ca="1" si="39"/>
        <v>59444</v>
      </c>
      <c r="AR107" s="46">
        <f t="shared" si="67"/>
        <v>90</v>
      </c>
      <c r="AS107" s="81">
        <f t="shared" ca="1" si="40"/>
        <v>24131.931822554034</v>
      </c>
      <c r="AT107" s="10">
        <f t="shared" ca="1" si="41"/>
        <v>2147741.9322073087</v>
      </c>
      <c r="AU107" s="77"/>
      <c r="AV107" s="43">
        <f t="shared" ca="1" si="59"/>
        <v>59444</v>
      </c>
      <c r="AW107" s="46">
        <f t="shared" si="68"/>
        <v>210</v>
      </c>
      <c r="AX107" s="81">
        <f t="shared" ca="1" si="48"/>
        <v>14479.159093532409</v>
      </c>
      <c r="AY107" s="10">
        <f t="shared" ca="1" si="60"/>
        <v>3026144.2505482738</v>
      </c>
    </row>
    <row r="108" spans="1:51" x14ac:dyDescent="0.25">
      <c r="A108" s="19">
        <f t="shared" ca="1" si="49"/>
        <v>25000</v>
      </c>
      <c r="B108" s="19">
        <f t="shared" ca="1" si="50"/>
        <v>16842.59</v>
      </c>
      <c r="C108" s="19">
        <f t="shared" ca="1" si="51"/>
        <v>8157.41</v>
      </c>
      <c r="D108" s="90">
        <f t="shared" ca="1" si="52"/>
        <v>48548</v>
      </c>
      <c r="E108" s="49">
        <f t="shared" ca="1" si="53"/>
        <v>2032</v>
      </c>
      <c r="F108" s="68">
        <f t="shared" ca="1" si="54"/>
        <v>11</v>
      </c>
      <c r="G108" s="91">
        <f ca="1">IF(F108="",SUM($G$17:G107),IF(F108=12,(B108*$C$2*2),($C$2*B108)))</f>
        <v>1431.6201500000002</v>
      </c>
      <c r="H108" s="92">
        <f ca="1">IF(F108="",SUM($H$17:H107),IF($O$11=1,G108,IF($O$11=2,((G108/$C$2)*8.5%),IF($O$11=3,0,0))))</f>
        <v>1431.6201500000002</v>
      </c>
      <c r="I108" s="92">
        <f ca="1">IF(F108&lt;&gt;"",IF($H$4&lt;&gt;"Sim",(G108+H108)*$G$9,((G108+H108)*$G$8)),SUM($I$17:I107))</f>
        <v>200.42682100000005</v>
      </c>
      <c r="J108" s="92">
        <f t="shared" ca="1" si="42"/>
        <v>0</v>
      </c>
      <c r="K108" s="92">
        <f t="shared" si="43"/>
        <v>0</v>
      </c>
      <c r="L108" s="92">
        <f t="shared" si="44"/>
        <v>0</v>
      </c>
      <c r="M108" s="92">
        <f t="shared" si="45"/>
        <v>0</v>
      </c>
      <c r="N108" s="92">
        <f ca="1">IF(F108&lt;&gt;"",SUM(J108:M108),SUM($N$17:N107))</f>
        <v>0</v>
      </c>
      <c r="O108" s="21">
        <f ca="1">IF(F108="",SUM($O$17:O107),P107*$H$1)</f>
        <v>1593.7146014927484</v>
      </c>
      <c r="P108" s="21">
        <f t="shared" ca="1" si="55"/>
        <v>331672.66482080589</v>
      </c>
      <c r="Q108" s="1"/>
      <c r="R108" s="49"/>
      <c r="S108" s="36">
        <v>92</v>
      </c>
      <c r="T108" s="20">
        <v>8</v>
      </c>
      <c r="U108" s="21">
        <f t="shared" ca="1" si="61"/>
        <v>2421212.5414012829</v>
      </c>
      <c r="V108" s="19">
        <f t="shared" ca="1" si="62"/>
        <v>16842.59</v>
      </c>
      <c r="W108" s="21">
        <f t="shared" ca="1" si="63"/>
        <v>11785.374474713493</v>
      </c>
      <c r="X108" s="21">
        <f t="shared" ca="1" si="64"/>
        <v>2416155.3258759966</v>
      </c>
      <c r="Y108">
        <f t="shared" ca="1" si="56"/>
        <v>92</v>
      </c>
      <c r="AA108" s="213">
        <f t="shared" ca="1" si="46"/>
        <v>14316.201499999999</v>
      </c>
      <c r="AB108" s="213"/>
      <c r="AC108" s="38">
        <f t="shared" ca="1" si="57"/>
        <v>92</v>
      </c>
      <c r="AK108" s="43">
        <f t="shared" ca="1" si="58"/>
        <v>59475</v>
      </c>
      <c r="AL108" s="46">
        <f t="shared" si="65"/>
        <v>29</v>
      </c>
      <c r="AM108" s="81">
        <f t="shared" ca="1" si="47"/>
        <v>23333.81489865937</v>
      </c>
      <c r="AN108" s="81">
        <f t="shared" ca="1" si="66"/>
        <v>650068.99493475421</v>
      </c>
      <c r="AQ108" s="43">
        <f t="shared" ca="1" si="39"/>
        <v>59475</v>
      </c>
      <c r="AR108" s="46">
        <f t="shared" si="67"/>
        <v>89</v>
      </c>
      <c r="AS108" s="81">
        <f t="shared" ca="1" si="40"/>
        <v>24249.395220939725</v>
      </c>
      <c r="AT108" s="10">
        <f t="shared" ca="1" si="41"/>
        <v>2133946.7794426959</v>
      </c>
      <c r="AU108" s="77"/>
      <c r="AV108" s="43">
        <f t="shared" ca="1" si="59"/>
        <v>59475</v>
      </c>
      <c r="AW108" s="46">
        <f t="shared" si="68"/>
        <v>209</v>
      </c>
      <c r="AX108" s="81">
        <f t="shared" ca="1" si="48"/>
        <v>14549.637132563827</v>
      </c>
      <c r="AY108" s="10">
        <f t="shared" ca="1" si="60"/>
        <v>3026324.5235732761</v>
      </c>
    </row>
    <row r="109" spans="1:51" x14ac:dyDescent="0.25">
      <c r="A109" s="19">
        <f t="shared" ca="1" si="49"/>
        <v>25000</v>
      </c>
      <c r="B109" s="19">
        <f t="shared" ca="1" si="50"/>
        <v>16842.59</v>
      </c>
      <c r="C109" s="19">
        <f t="shared" ca="1" si="51"/>
        <v>8157.41</v>
      </c>
      <c r="D109" s="90">
        <f t="shared" ca="1" si="52"/>
        <v>48579</v>
      </c>
      <c r="E109" s="49">
        <f t="shared" ca="1" si="53"/>
        <v>2032</v>
      </c>
      <c r="F109" s="68">
        <f t="shared" ca="1" si="54"/>
        <v>12</v>
      </c>
      <c r="G109" s="91">
        <f ca="1">IF(F109="",SUM($G$17:G108),IF(F109=12,(B109*$C$2*2),($C$2*B109)))</f>
        <v>2863.2403000000004</v>
      </c>
      <c r="H109" s="92">
        <f ca="1">IF(F109="",SUM($H$17:H108),IF($O$11=1,G109,IF($O$11=2,((G109/$C$2)*8.5%),IF($O$11=3,0,0))))</f>
        <v>2863.2403000000004</v>
      </c>
      <c r="I109" s="92">
        <f ca="1">IF(F109&lt;&gt;"",IF($H$4&lt;&gt;"Sim",(G109+H109)*$G$9,((G109+H109)*$G$8)),SUM($I$17:I108))</f>
        <v>400.85364200000009</v>
      </c>
      <c r="J109" s="92">
        <f t="shared" ca="1" si="42"/>
        <v>0</v>
      </c>
      <c r="K109" s="92">
        <f t="shared" si="43"/>
        <v>0</v>
      </c>
      <c r="L109" s="92">
        <f t="shared" si="44"/>
        <v>0</v>
      </c>
      <c r="M109" s="92">
        <f t="shared" si="45"/>
        <v>0</v>
      </c>
      <c r="N109" s="92">
        <f ca="1">IF(F109&lt;&gt;"",SUM(J109:M109),SUM($N$17:N108))</f>
        <v>0</v>
      </c>
      <c r="O109" s="21">
        <f ca="1">IF(F109="",SUM($O$17:O108),P108*$H$1)</f>
        <v>1614.433467157349</v>
      </c>
      <c r="P109" s="21">
        <f t="shared" ca="1" si="55"/>
        <v>338612.72524596326</v>
      </c>
      <c r="Q109" s="1"/>
      <c r="R109" s="49"/>
      <c r="S109" s="36">
        <v>93</v>
      </c>
      <c r="T109" s="20">
        <v>9</v>
      </c>
      <c r="U109" s="21">
        <f t="shared" ca="1" si="61"/>
        <v>2416155.3258759966</v>
      </c>
      <c r="V109" s="19">
        <f t="shared" ca="1" si="62"/>
        <v>16842.59</v>
      </c>
      <c r="W109" s="21">
        <f t="shared" ca="1" si="63"/>
        <v>11760.758222424325</v>
      </c>
      <c r="X109" s="21">
        <f t="shared" ca="1" si="64"/>
        <v>2411073.4940984212</v>
      </c>
      <c r="Y109">
        <f t="shared" ca="1" si="56"/>
        <v>93</v>
      </c>
      <c r="AA109" s="213">
        <f t="shared" ca="1" si="46"/>
        <v>14316.201499999999</v>
      </c>
      <c r="AB109" s="213"/>
      <c r="AC109" s="38">
        <f t="shared" ca="1" si="57"/>
        <v>93</v>
      </c>
      <c r="AK109" s="43">
        <f t="shared" ca="1" si="58"/>
        <v>59505</v>
      </c>
      <c r="AL109" s="46">
        <f t="shared" si="65"/>
        <v>28</v>
      </c>
      <c r="AM109" s="81">
        <f t="shared" ca="1" si="47"/>
        <v>23329.758522805747</v>
      </c>
      <c r="AN109" s="81">
        <f t="shared" ca="1" si="66"/>
        <v>626739.23641194846</v>
      </c>
      <c r="AQ109" s="43">
        <f t="shared" ca="1" si="39"/>
        <v>59505</v>
      </c>
      <c r="AR109" s="46">
        <f t="shared" si="67"/>
        <v>88</v>
      </c>
      <c r="AS109" s="81">
        <f t="shared" ca="1" si="40"/>
        <v>24367.430378356636</v>
      </c>
      <c r="AT109" s="10">
        <f t="shared" ca="1" si="41"/>
        <v>2119966.4429170275</v>
      </c>
      <c r="AU109" s="77"/>
      <c r="AV109" s="43">
        <f t="shared" ca="1" si="59"/>
        <v>59505</v>
      </c>
      <c r="AW109" s="46">
        <f t="shared" si="68"/>
        <v>208</v>
      </c>
      <c r="AX109" s="81">
        <f t="shared" ca="1" si="48"/>
        <v>14620.458227013974</v>
      </c>
      <c r="AY109" s="10">
        <f t="shared" ca="1" si="60"/>
        <v>3026434.8529918925</v>
      </c>
    </row>
    <row r="110" spans="1:51" x14ac:dyDescent="0.25">
      <c r="A110" s="19">
        <f t="shared" ca="1" si="49"/>
        <v>25000</v>
      </c>
      <c r="B110" s="19">
        <f t="shared" ca="1" si="50"/>
        <v>16842.59</v>
      </c>
      <c r="C110" s="19">
        <f t="shared" ca="1" si="51"/>
        <v>8157.41</v>
      </c>
      <c r="D110" s="90">
        <f t="shared" ca="1" si="52"/>
        <v>48610</v>
      </c>
      <c r="E110" s="49">
        <f t="shared" ca="1" si="53"/>
        <v>2033</v>
      </c>
      <c r="F110" s="68">
        <f t="shared" ca="1" si="54"/>
        <v>1</v>
      </c>
      <c r="G110" s="91">
        <f ca="1">IF(F110="",SUM($G$17:G109),IF(F110=12,(B110*$C$2*2),($C$2*B110)))</f>
        <v>1431.6201500000002</v>
      </c>
      <c r="H110" s="92">
        <f ca="1">IF(F110="",SUM($H$17:H109),IF($O$11=1,G110,IF($O$11=2,((G110/$C$2)*8.5%),IF($O$11=3,0,0))))</f>
        <v>1431.6201500000002</v>
      </c>
      <c r="I110" s="92">
        <f ca="1">IF(F110&lt;&gt;"",IF($H$4&lt;&gt;"Sim",(G110+H110)*$G$9,((G110+H110)*$G$8)),SUM($I$17:I109))</f>
        <v>200.42682100000005</v>
      </c>
      <c r="J110" s="92">
        <f t="shared" ca="1" si="42"/>
        <v>0</v>
      </c>
      <c r="K110" s="92">
        <f t="shared" si="43"/>
        <v>0</v>
      </c>
      <c r="L110" s="92">
        <f t="shared" si="44"/>
        <v>0</v>
      </c>
      <c r="M110" s="92">
        <f t="shared" si="45"/>
        <v>0</v>
      </c>
      <c r="N110" s="92">
        <f ca="1">IF(F110&lt;&gt;"",SUM(J110:M110),SUM($N$17:N109))</f>
        <v>0</v>
      </c>
      <c r="O110" s="21">
        <f ca="1">IF(F110="",SUM($O$17:O109),P109*$H$1)</f>
        <v>1648.2145622033388</v>
      </c>
      <c r="P110" s="21">
        <f t="shared" ca="1" si="55"/>
        <v>342923.75328716653</v>
      </c>
      <c r="Q110" s="1"/>
      <c r="R110" s="49"/>
      <c r="S110" s="36">
        <v>94</v>
      </c>
      <c r="T110" s="20">
        <v>10</v>
      </c>
      <c r="U110" s="21">
        <f t="shared" ca="1" si="61"/>
        <v>2411073.4940984212</v>
      </c>
      <c r="V110" s="19">
        <f t="shared" ca="1" si="62"/>
        <v>16842.59</v>
      </c>
      <c r="W110" s="21">
        <f t="shared" ca="1" si="63"/>
        <v>11736.022149282409</v>
      </c>
      <c r="X110" s="21">
        <f t="shared" ca="1" si="64"/>
        <v>2405966.9262477038</v>
      </c>
      <c r="Y110">
        <f t="shared" ca="1" si="56"/>
        <v>94</v>
      </c>
      <c r="AA110" s="213">
        <f t="shared" ca="1" si="46"/>
        <v>14316.201499999999</v>
      </c>
      <c r="AB110" s="213"/>
      <c r="AC110" s="38">
        <f t="shared" ca="1" si="57"/>
        <v>94</v>
      </c>
      <c r="AK110" s="43">
        <f t="shared" ca="1" si="58"/>
        <v>59536</v>
      </c>
      <c r="AL110" s="46">
        <f t="shared" si="65"/>
        <v>27</v>
      </c>
      <c r="AM110" s="81">
        <f t="shared" ca="1" si="47"/>
        <v>23325.55264209141</v>
      </c>
      <c r="AN110" s="81">
        <f t="shared" ca="1" si="66"/>
        <v>603413.68376985705</v>
      </c>
      <c r="AQ110" s="43">
        <f t="shared" ca="1" si="39"/>
        <v>59536</v>
      </c>
      <c r="AR110" s="46">
        <f t="shared" si="67"/>
        <v>87</v>
      </c>
      <c r="AS110" s="81">
        <f t="shared" ca="1" si="40"/>
        <v>24486.040077870766</v>
      </c>
      <c r="AT110" s="10">
        <f t="shared" ca="1" si="41"/>
        <v>2105799.4466968859</v>
      </c>
      <c r="AU110" s="77"/>
      <c r="AV110" s="43">
        <f t="shared" ca="1" si="59"/>
        <v>59536</v>
      </c>
      <c r="AW110" s="46">
        <f t="shared" si="68"/>
        <v>207</v>
      </c>
      <c r="AX110" s="81">
        <f t="shared" ca="1" si="48"/>
        <v>14691.624046722449</v>
      </c>
      <c r="AY110" s="10">
        <f t="shared" ca="1" si="60"/>
        <v>3026474.5536248246</v>
      </c>
    </row>
    <row r="111" spans="1:51" x14ac:dyDescent="0.25">
      <c r="A111" s="19">
        <f t="shared" ca="1" si="49"/>
        <v>25000</v>
      </c>
      <c r="B111" s="19">
        <f t="shared" ca="1" si="50"/>
        <v>16842.59</v>
      </c>
      <c r="C111" s="19">
        <f t="shared" ca="1" si="51"/>
        <v>8157.41</v>
      </c>
      <c r="D111" s="90">
        <f t="shared" ca="1" si="52"/>
        <v>48638</v>
      </c>
      <c r="E111" s="49">
        <f t="shared" ca="1" si="53"/>
        <v>2033</v>
      </c>
      <c r="F111" s="68">
        <f t="shared" ca="1" si="54"/>
        <v>2</v>
      </c>
      <c r="G111" s="91">
        <f ca="1">IF(F111="",SUM($G$17:G110),IF(F111=12,(B111*$C$2*2),($C$2*B111)))</f>
        <v>1431.6201500000002</v>
      </c>
      <c r="H111" s="92">
        <f ca="1">IF(F111="",SUM($H$17:H110),IF($O$11=1,G111,IF($O$11=2,((G111/$C$2)*8.5%),IF($O$11=3,0,0))))</f>
        <v>1431.6201500000002</v>
      </c>
      <c r="I111" s="92">
        <f ca="1">IF(F111&lt;&gt;"",IF($H$4&lt;&gt;"Sim",(G111+H111)*$G$9,((G111+H111)*$G$8)),SUM($I$17:I110))</f>
        <v>200.42682100000005</v>
      </c>
      <c r="J111" s="92">
        <f t="shared" ca="1" si="42"/>
        <v>0</v>
      </c>
      <c r="K111" s="92">
        <f t="shared" si="43"/>
        <v>0</v>
      </c>
      <c r="L111" s="92">
        <f t="shared" si="44"/>
        <v>0</v>
      </c>
      <c r="M111" s="92">
        <f t="shared" si="45"/>
        <v>0</v>
      </c>
      <c r="N111" s="92">
        <f ca="1">IF(F111&lt;&gt;"",SUM(J111:M111),SUM($N$17:N110))</f>
        <v>0</v>
      </c>
      <c r="O111" s="21">
        <f ca="1">IF(F111="",SUM($O$17:O110),P110*$H$1)</f>
        <v>1669.1987091825074</v>
      </c>
      <c r="P111" s="21">
        <f t="shared" ca="1" si="55"/>
        <v>347255.76547534898</v>
      </c>
      <c r="Q111" s="1"/>
      <c r="R111" s="49"/>
      <c r="S111" s="36">
        <v>95</v>
      </c>
      <c r="T111" s="20">
        <v>11</v>
      </c>
      <c r="U111" s="21">
        <f t="shared" ca="1" si="61"/>
        <v>2405966.9262477038</v>
      </c>
      <c r="V111" s="19">
        <f t="shared" ca="1" si="62"/>
        <v>16842.59</v>
      </c>
      <c r="W111" s="21">
        <f t="shared" ca="1" si="63"/>
        <v>11711.165672053687</v>
      </c>
      <c r="X111" s="21">
        <f t="shared" ca="1" si="64"/>
        <v>2400835.5019197576</v>
      </c>
      <c r="Y111">
        <f t="shared" ca="1" si="56"/>
        <v>95</v>
      </c>
      <c r="AA111" s="213">
        <f t="shared" ca="1" si="46"/>
        <v>14316.201499999999</v>
      </c>
      <c r="AB111" s="213"/>
      <c r="AC111" s="38">
        <f t="shared" ca="1" si="57"/>
        <v>95</v>
      </c>
      <c r="AK111" s="43">
        <f t="shared" ca="1" si="58"/>
        <v>59567</v>
      </c>
      <c r="AL111" s="46">
        <f t="shared" si="65"/>
        <v>26</v>
      </c>
      <c r="AM111" s="81">
        <f t="shared" ca="1" si="47"/>
        <v>23321.185784131798</v>
      </c>
      <c r="AN111" s="81">
        <f t="shared" ca="1" si="66"/>
        <v>580092.49798572529</v>
      </c>
      <c r="AQ111" s="43">
        <f t="shared" ca="1" si="39"/>
        <v>59567</v>
      </c>
      <c r="AR111" s="46">
        <f t="shared" si="67"/>
        <v>86</v>
      </c>
      <c r="AS111" s="81">
        <f t="shared" ca="1" si="40"/>
        <v>24605.227116094815</v>
      </c>
      <c r="AT111" s="10">
        <f t="shared" ca="1" si="41"/>
        <v>2091444.3048680592</v>
      </c>
      <c r="AU111" s="77"/>
      <c r="AV111" s="43">
        <f t="shared" ca="1" si="59"/>
        <v>59567</v>
      </c>
      <c r="AW111" s="46">
        <f t="shared" si="68"/>
        <v>206</v>
      </c>
      <c r="AX111" s="81">
        <f t="shared" ca="1" si="48"/>
        <v>14763.136269656879</v>
      </c>
      <c r="AY111" s="10">
        <f t="shared" ca="1" si="60"/>
        <v>3026442.9352796604</v>
      </c>
    </row>
    <row r="112" spans="1:51" x14ac:dyDescent="0.25">
      <c r="A112" s="19">
        <f t="shared" ca="1" si="49"/>
        <v>25000</v>
      </c>
      <c r="B112" s="19">
        <f t="shared" ca="1" si="50"/>
        <v>16842.59</v>
      </c>
      <c r="C112" s="19">
        <f t="shared" ca="1" si="51"/>
        <v>8157.41</v>
      </c>
      <c r="D112" s="90">
        <f t="shared" ca="1" si="52"/>
        <v>48669</v>
      </c>
      <c r="E112" s="49">
        <f t="shared" ca="1" si="53"/>
        <v>2033</v>
      </c>
      <c r="F112" s="68">
        <f t="shared" ca="1" si="54"/>
        <v>3</v>
      </c>
      <c r="G112" s="91">
        <f ca="1">IF(F112="",SUM($G$17:G111),IF(F112=12,(B112*$C$2*2),($C$2*B112)))</f>
        <v>1431.6201500000002</v>
      </c>
      <c r="H112" s="92">
        <f ca="1">IF(F112="",SUM($H$17:H111),IF($O$11=1,G112,IF($O$11=2,((G112/$C$2)*8.5%),IF($O$11=3,0,0))))</f>
        <v>1431.6201500000002</v>
      </c>
      <c r="I112" s="92">
        <f ca="1">IF(F112&lt;&gt;"",IF($H$4&lt;&gt;"Sim",(G112+H112)*$G$9,((G112+H112)*$G$8)),SUM($I$17:I111))</f>
        <v>200.42682100000005</v>
      </c>
      <c r="J112" s="92">
        <f t="shared" ca="1" si="42"/>
        <v>0</v>
      </c>
      <c r="K112" s="92">
        <f t="shared" si="43"/>
        <v>0</v>
      </c>
      <c r="L112" s="92">
        <f t="shared" si="44"/>
        <v>0</v>
      </c>
      <c r="M112" s="92">
        <f t="shared" si="45"/>
        <v>0</v>
      </c>
      <c r="N112" s="92">
        <f ca="1">IF(F112&lt;&gt;"",SUM(J112:M112),SUM($N$17:N111))</f>
        <v>0</v>
      </c>
      <c r="O112" s="21">
        <f ca="1">IF(F112="",SUM($O$17:O111),P111*$H$1)</f>
        <v>1690.284997558168</v>
      </c>
      <c r="P112" s="21">
        <f t="shared" ca="1" si="55"/>
        <v>351608.86395190709</v>
      </c>
      <c r="Q112" s="1"/>
      <c r="R112" s="49"/>
      <c r="S112" s="36">
        <v>96</v>
      </c>
      <c r="T112" s="20">
        <v>12</v>
      </c>
      <c r="U112" s="21">
        <f t="shared" ca="1" si="61"/>
        <v>2400835.5019197576</v>
      </c>
      <c r="V112" s="19">
        <f t="shared" ca="1" si="62"/>
        <v>16842.59</v>
      </c>
      <c r="W112" s="21">
        <f t="shared" ca="1" si="63"/>
        <v>11686.188204665177</v>
      </c>
      <c r="X112" s="21">
        <f t="shared" ca="1" si="64"/>
        <v>2395679.1001244229</v>
      </c>
      <c r="Y112">
        <f t="shared" ca="1" si="56"/>
        <v>96</v>
      </c>
      <c r="AA112" s="213">
        <f t="shared" ca="1" si="46"/>
        <v>14316.201499999999</v>
      </c>
      <c r="AB112" s="213"/>
      <c r="AC112" s="38">
        <f t="shared" ca="1" si="57"/>
        <v>96</v>
      </c>
      <c r="AK112" s="43">
        <f t="shared" ca="1" si="58"/>
        <v>59595</v>
      </c>
      <c r="AL112" s="46">
        <f t="shared" si="65"/>
        <v>25</v>
      </c>
      <c r="AM112" s="81">
        <f t="shared" ca="1" si="47"/>
        <v>23316.645102089882</v>
      </c>
      <c r="AN112" s="81">
        <f t="shared" ca="1" si="66"/>
        <v>556775.85288363544</v>
      </c>
      <c r="AQ112" s="43">
        <f t="shared" ca="1" si="39"/>
        <v>59595</v>
      </c>
      <c r="AR112" s="46">
        <f t="shared" si="67"/>
        <v>85</v>
      </c>
      <c r="AS112" s="81">
        <f t="shared" ca="1" si="40"/>
        <v>24724.99430325416</v>
      </c>
      <c r="AT112" s="10">
        <f t="shared" ca="1" si="41"/>
        <v>2076899.5214733493</v>
      </c>
      <c r="AU112" s="77"/>
      <c r="AV112" s="43">
        <f t="shared" ca="1" si="59"/>
        <v>59595</v>
      </c>
      <c r="AW112" s="46">
        <f t="shared" si="68"/>
        <v>205</v>
      </c>
      <c r="AX112" s="81">
        <f t="shared" ca="1" si="48"/>
        <v>14834.996581952486</v>
      </c>
      <c r="AY112" s="10">
        <f t="shared" ca="1" si="60"/>
        <v>3026339.3027183069</v>
      </c>
    </row>
    <row r="113" spans="1:51" x14ac:dyDescent="0.25">
      <c r="A113" s="10">
        <f t="shared" ca="1" si="49"/>
        <v>25000</v>
      </c>
      <c r="B113" s="10">
        <f t="shared" ca="1" si="50"/>
        <v>16842.59</v>
      </c>
      <c r="C113" s="10">
        <f t="shared" ca="1" si="51"/>
        <v>8157.41</v>
      </c>
      <c r="D113" s="43">
        <f t="shared" ca="1" si="52"/>
        <v>48699</v>
      </c>
      <c r="E113" s="47">
        <f t="shared" ca="1" si="53"/>
        <v>2033</v>
      </c>
      <c r="F113" s="67">
        <f t="shared" ca="1" si="54"/>
        <v>4</v>
      </c>
      <c r="G113" s="11">
        <f ca="1">IF(F113="",SUM($G$17:G112),IF(F113=12,(B113*$C$2*2),($C$2*B113)))</f>
        <v>1431.6201500000002</v>
      </c>
      <c r="H113" s="61">
        <f ca="1">IF(F113="",SUM($H$17:H112),IF($O$11=1,G113,IF($O$11=2,((G113/$C$2)*8.5%),IF($O$11=3,0,0))))</f>
        <v>1431.6201500000002</v>
      </c>
      <c r="I113" s="61">
        <f ca="1">IF(F113&lt;&gt;"",IF($H$4&lt;&gt;"Sim",(G113+H113)*$G$9,((G113+H113)*$G$8)),SUM($I$17:I112))</f>
        <v>200.42682100000005</v>
      </c>
      <c r="J113" s="61">
        <f t="shared" ca="1" si="42"/>
        <v>0</v>
      </c>
      <c r="K113" s="61">
        <f t="shared" si="43"/>
        <v>0</v>
      </c>
      <c r="L113" s="61">
        <f t="shared" si="44"/>
        <v>0</v>
      </c>
      <c r="M113" s="61">
        <f t="shared" si="45"/>
        <v>0</v>
      </c>
      <c r="N113" s="61">
        <f ca="1">IF(F113&lt;&gt;"",SUM(J113:M113),SUM($N$17:N112))</f>
        <v>0</v>
      </c>
      <c r="O113" s="8">
        <f ca="1">IF(F113="",SUM($O$17:O112),P112*$H$1)</f>
        <v>1711.4739245087324</v>
      </c>
      <c r="P113" s="8">
        <f t="shared" ca="1" si="55"/>
        <v>355983.15135541576</v>
      </c>
      <c r="Q113" s="1"/>
      <c r="R113" s="47">
        <v>9</v>
      </c>
      <c r="S113" s="36">
        <v>97</v>
      </c>
      <c r="T113" s="7">
        <v>1</v>
      </c>
      <c r="U113" s="8">
        <f t="shared" ca="1" si="61"/>
        <v>2395679.1001244229</v>
      </c>
      <c r="V113" s="10">
        <f t="shared" ca="1" si="62"/>
        <v>16842.59</v>
      </c>
      <c r="W113" s="8">
        <f t="shared" ca="1" si="63"/>
        <v>11661.08915819116</v>
      </c>
      <c r="X113" s="8">
        <f t="shared" ca="1" si="64"/>
        <v>2390497.5992826144</v>
      </c>
      <c r="Y113">
        <f t="shared" ca="1" si="56"/>
        <v>97</v>
      </c>
      <c r="AA113" s="202">
        <f t="shared" ca="1" si="46"/>
        <v>14316.201499999999</v>
      </c>
      <c r="AB113" s="202"/>
      <c r="AC113" s="38">
        <f t="shared" ca="1" si="57"/>
        <v>97</v>
      </c>
      <c r="AK113" s="43">
        <f t="shared" ca="1" si="58"/>
        <v>59626</v>
      </c>
      <c r="AL113" s="46">
        <f t="shared" si="65"/>
        <v>24</v>
      </c>
      <c r="AM113" s="81">
        <f t="shared" ca="1" si="47"/>
        <v>23311.916145879524</v>
      </c>
      <c r="AN113" s="81">
        <f t="shared" ca="1" si="66"/>
        <v>533463.9367377559</v>
      </c>
      <c r="AQ113" s="43">
        <f t="shared" ca="1" si="39"/>
        <v>59626</v>
      </c>
      <c r="AR113" s="46">
        <f t="shared" si="67"/>
        <v>84</v>
      </c>
      <c r="AS113" s="81">
        <f t="shared" ca="1" si="40"/>
        <v>24845.344463253066</v>
      </c>
      <c r="AT113" s="10">
        <f t="shared" ca="1" si="41"/>
        <v>2062163.5904500044</v>
      </c>
      <c r="AU113" s="77"/>
      <c r="AV113" s="43">
        <f t="shared" ca="1" si="59"/>
        <v>59626</v>
      </c>
      <c r="AW113" s="46">
        <f t="shared" si="68"/>
        <v>204</v>
      </c>
      <c r="AX113" s="81">
        <f t="shared" ca="1" si="48"/>
        <v>14907.20667795183</v>
      </c>
      <c r="AY113" s="10">
        <f t="shared" ca="1" si="60"/>
        <v>3026162.9556242214</v>
      </c>
    </row>
    <row r="114" spans="1:51" x14ac:dyDescent="0.25">
      <c r="A114" s="10">
        <f t="shared" ca="1" si="49"/>
        <v>25000</v>
      </c>
      <c r="B114" s="10">
        <f t="shared" ca="1" si="50"/>
        <v>16842.59</v>
      </c>
      <c r="C114" s="10">
        <f t="shared" ca="1" si="51"/>
        <v>8157.41</v>
      </c>
      <c r="D114" s="43">
        <f t="shared" ca="1" si="52"/>
        <v>48730</v>
      </c>
      <c r="E114" s="47">
        <f t="shared" ca="1" si="53"/>
        <v>2033</v>
      </c>
      <c r="F114" s="67">
        <f t="shared" ca="1" si="54"/>
        <v>5</v>
      </c>
      <c r="G114" s="11">
        <f ca="1">IF(F114="",SUM($G$17:G113),IF(F114=12,(B114*$C$2*2),($C$2*B114)))</f>
        <v>1431.6201500000002</v>
      </c>
      <c r="H114" s="61">
        <f ca="1">IF(F114="",SUM($H$17:H113),IF($O$11=1,G114,IF($O$11=2,((G114/$C$2)*8.5%),IF($O$11=3,0,0))))</f>
        <v>1431.6201500000002</v>
      </c>
      <c r="I114" s="61">
        <f ca="1">IF(F114&lt;&gt;"",IF($H$4&lt;&gt;"Sim",(G114+H114)*$G$9,((G114+H114)*$G$8)),SUM($I$17:I113))</f>
        <v>200.42682100000005</v>
      </c>
      <c r="J114" s="61">
        <f t="shared" ca="1" si="42"/>
        <v>0</v>
      </c>
      <c r="K114" s="61">
        <f t="shared" si="43"/>
        <v>0</v>
      </c>
      <c r="L114" s="61">
        <f t="shared" si="44"/>
        <v>0</v>
      </c>
      <c r="M114" s="61">
        <f t="shared" si="45"/>
        <v>0</v>
      </c>
      <c r="N114" s="61">
        <f ca="1">IF(F114&lt;&gt;"",SUM(J114:M114),SUM($N$17:N113))</f>
        <v>0</v>
      </c>
      <c r="O114" s="8">
        <f ca="1">IF(F114="",SUM($O$17:O113),P113*$H$1)</f>
        <v>1732.7659896326541</v>
      </c>
      <c r="P114" s="8">
        <f t="shared" ca="1" si="55"/>
        <v>360378.73082404834</v>
      </c>
      <c r="Q114" s="1"/>
      <c r="R114" s="47"/>
      <c r="S114" s="36">
        <v>98</v>
      </c>
      <c r="T114" s="7">
        <v>2</v>
      </c>
      <c r="U114" s="8">
        <f t="shared" ca="1" si="61"/>
        <v>2390497.5992826144</v>
      </c>
      <c r="V114" s="10">
        <f t="shared" ca="1" si="62"/>
        <v>16842.59</v>
      </c>
      <c r="W114" s="8">
        <f t="shared" ca="1" si="63"/>
        <v>11635.867940839289</v>
      </c>
      <c r="X114" s="8">
        <f t="shared" ca="1" si="64"/>
        <v>2385290.877223454</v>
      </c>
      <c r="Y114">
        <f t="shared" ca="1" si="56"/>
        <v>98</v>
      </c>
      <c r="AA114" s="202">
        <f t="shared" ca="1" si="46"/>
        <v>14316.201499999999</v>
      </c>
      <c r="AB114" s="202"/>
      <c r="AC114" s="38">
        <f t="shared" ca="1" si="57"/>
        <v>98</v>
      </c>
      <c r="AK114" s="43">
        <f t="shared" ca="1" si="58"/>
        <v>59656</v>
      </c>
      <c r="AL114" s="46">
        <f t="shared" si="65"/>
        <v>23</v>
      </c>
      <c r="AM114" s="81">
        <f t="shared" ca="1" si="47"/>
        <v>23306.982583678862</v>
      </c>
      <c r="AN114" s="81">
        <f t="shared" ca="1" si="66"/>
        <v>510156.95415407704</v>
      </c>
      <c r="AQ114" s="43">
        <f t="shared" ca="1" si="39"/>
        <v>59656</v>
      </c>
      <c r="AR114" s="46">
        <f t="shared" si="67"/>
        <v>83</v>
      </c>
      <c r="AS114" s="81">
        <f t="shared" ca="1" si="40"/>
        <v>24966.280433741318</v>
      </c>
      <c r="AT114" s="10">
        <f t="shared" ca="1" si="41"/>
        <v>2047234.9955667879</v>
      </c>
      <c r="AU114" s="77"/>
      <c r="AV114" s="43">
        <f t="shared" ca="1" si="59"/>
        <v>59656</v>
      </c>
      <c r="AW114" s="46">
        <f t="shared" si="68"/>
        <v>203</v>
      </c>
      <c r="AX114" s="81">
        <f t="shared" ca="1" si="48"/>
        <v>14979.76826024478</v>
      </c>
      <c r="AY114" s="10">
        <f t="shared" ca="1" si="60"/>
        <v>3025913.1885694456</v>
      </c>
    </row>
    <row r="115" spans="1:51" x14ac:dyDescent="0.25">
      <c r="A115" s="10">
        <f t="shared" ca="1" si="49"/>
        <v>25000</v>
      </c>
      <c r="B115" s="10">
        <f t="shared" ca="1" si="50"/>
        <v>16842.59</v>
      </c>
      <c r="C115" s="10">
        <f t="shared" ca="1" si="51"/>
        <v>8157.41</v>
      </c>
      <c r="D115" s="43">
        <f t="shared" ca="1" si="52"/>
        <v>48760</v>
      </c>
      <c r="E115" s="47">
        <f t="shared" ca="1" si="53"/>
        <v>2033</v>
      </c>
      <c r="F115" s="67">
        <f t="shared" ca="1" si="54"/>
        <v>6</v>
      </c>
      <c r="G115" s="11">
        <f ca="1">IF(F115="",SUM($G$17:G114),IF(F115=12,(B115*$C$2*2),($C$2*B115)))</f>
        <v>1431.6201500000002</v>
      </c>
      <c r="H115" s="61">
        <f ca="1">IF(F115="",SUM($H$17:H114),IF($O$11=1,G115,IF($O$11=2,((G115/$C$2)*8.5%),IF($O$11=3,0,0))))</f>
        <v>1431.6201500000002</v>
      </c>
      <c r="I115" s="61">
        <f ca="1">IF(F115&lt;&gt;"",IF($H$4&lt;&gt;"Sim",(G115+H115)*$G$9,((G115+H115)*$G$8)),SUM($I$17:I114))</f>
        <v>200.42682100000005</v>
      </c>
      <c r="J115" s="61">
        <f t="shared" ca="1" si="42"/>
        <v>0</v>
      </c>
      <c r="K115" s="61">
        <f t="shared" si="43"/>
        <v>0</v>
      </c>
      <c r="L115" s="61">
        <f t="shared" si="44"/>
        <v>0</v>
      </c>
      <c r="M115" s="61">
        <f t="shared" si="45"/>
        <v>0</v>
      </c>
      <c r="N115" s="61">
        <f ca="1">IF(F115&lt;&gt;"",SUM(J115:M115),SUM($N$17:N114))</f>
        <v>0</v>
      </c>
      <c r="O115" s="8">
        <f ca="1">IF(F115="",SUM($O$17:O114),P114*$H$1)</f>
        <v>1754.1616949602067</v>
      </c>
      <c r="P115" s="8">
        <f t="shared" ca="1" si="55"/>
        <v>364795.70599800849</v>
      </c>
      <c r="Q115" s="1"/>
      <c r="R115" s="47"/>
      <c r="S115" s="36">
        <v>99</v>
      </c>
      <c r="T115" s="7">
        <v>3</v>
      </c>
      <c r="U115" s="8">
        <f t="shared" ca="1" si="61"/>
        <v>2385290.877223454</v>
      </c>
      <c r="V115" s="10">
        <f t="shared" ca="1" si="62"/>
        <v>16842.59</v>
      </c>
      <c r="W115" s="8">
        <f t="shared" ca="1" si="63"/>
        <v>11610.523957936639</v>
      </c>
      <c r="X115" s="8">
        <f t="shared" ca="1" si="64"/>
        <v>2380058.8111813907</v>
      </c>
      <c r="Y115">
        <f t="shared" ca="1" si="56"/>
        <v>99</v>
      </c>
      <c r="AA115" s="202">
        <f t="shared" ca="1" si="46"/>
        <v>14316.201499999999</v>
      </c>
      <c r="AB115" s="202"/>
      <c r="AC115" s="38">
        <f t="shared" ca="1" si="57"/>
        <v>99</v>
      </c>
      <c r="AK115" s="43">
        <f t="shared" ca="1" si="58"/>
        <v>59687</v>
      </c>
      <c r="AL115" s="46">
        <f t="shared" si="65"/>
        <v>22</v>
      </c>
      <c r="AM115" s="81">
        <f t="shared" ca="1" si="47"/>
        <v>23301.825860212881</v>
      </c>
      <c r="AN115" s="81">
        <f t="shared" ca="1" si="66"/>
        <v>486855.12829386414</v>
      </c>
      <c r="AQ115" s="43">
        <f t="shared" ca="1" si="39"/>
        <v>59687</v>
      </c>
      <c r="AR115" s="46">
        <f t="shared" si="67"/>
        <v>82</v>
      </c>
      <c r="AS115" s="81">
        <f t="shared" ca="1" si="40"/>
        <v>25087.805066181085</v>
      </c>
      <c r="AT115" s="10">
        <f t="shared" ca="1" si="41"/>
        <v>2032112.2103606679</v>
      </c>
      <c r="AU115" s="77"/>
      <c r="AV115" s="43">
        <f t="shared" ca="1" si="59"/>
        <v>59687</v>
      </c>
      <c r="AW115" s="46">
        <f t="shared" si="68"/>
        <v>202</v>
      </c>
      <c r="AX115" s="81">
        <f t="shared" ca="1" si="48"/>
        <v>15052.683039708641</v>
      </c>
      <c r="AY115" s="10">
        <f t="shared" ca="1" si="60"/>
        <v>3025589.2909814371</v>
      </c>
    </row>
    <row r="116" spans="1:51" x14ac:dyDescent="0.25">
      <c r="A116" s="10">
        <f t="shared" ca="1" si="49"/>
        <v>25000</v>
      </c>
      <c r="B116" s="10">
        <f t="shared" ca="1" si="50"/>
        <v>16842.59</v>
      </c>
      <c r="C116" s="10">
        <f t="shared" ca="1" si="51"/>
        <v>8157.41</v>
      </c>
      <c r="D116" s="43">
        <f t="shared" ca="1" si="52"/>
        <v>48791</v>
      </c>
      <c r="E116" s="47">
        <f t="shared" ca="1" si="53"/>
        <v>2033</v>
      </c>
      <c r="F116" s="67">
        <f t="shared" ca="1" si="54"/>
        <v>7</v>
      </c>
      <c r="G116" s="11">
        <f ca="1">IF(F116="",SUM($G$17:G115),IF(F116=12,(B116*$C$2*2),($C$2*B116)))</f>
        <v>1431.6201500000002</v>
      </c>
      <c r="H116" s="61">
        <f ca="1">IF(F116="",SUM($H$17:H115),IF($O$11=1,G116,IF($O$11=2,((G116/$C$2)*8.5%),IF($O$11=3,0,0))))</f>
        <v>1431.6201500000002</v>
      </c>
      <c r="I116" s="61">
        <f ca="1">IF(F116&lt;&gt;"",IF($H$4&lt;&gt;"Sim",(G116+H116)*$G$9,((G116+H116)*$G$8)),SUM($I$17:I115))</f>
        <v>200.42682100000005</v>
      </c>
      <c r="J116" s="61">
        <f t="shared" ca="1" si="42"/>
        <v>0</v>
      </c>
      <c r="K116" s="61">
        <f t="shared" si="43"/>
        <v>0</v>
      </c>
      <c r="L116" s="61">
        <f t="shared" si="44"/>
        <v>0</v>
      </c>
      <c r="M116" s="61">
        <f t="shared" si="45"/>
        <v>0</v>
      </c>
      <c r="N116" s="61">
        <f ca="1">IF(F116&lt;&gt;"",SUM(J116:M116),SUM($N$17:N115))</f>
        <v>0</v>
      </c>
      <c r="O116" s="8">
        <f ca="1">IF(F116="",SUM($O$17:O115),P115*$H$1)</f>
        <v>1775.6615449653227</v>
      </c>
      <c r="P116" s="8">
        <f t="shared" ca="1" si="55"/>
        <v>369234.18102197378</v>
      </c>
      <c r="Q116" s="1"/>
      <c r="R116" s="47"/>
      <c r="S116" s="36">
        <v>100</v>
      </c>
      <c r="T116" s="7">
        <v>4</v>
      </c>
      <c r="U116" s="8">
        <f t="shared" ca="1" si="61"/>
        <v>2380058.8111813907</v>
      </c>
      <c r="V116" s="10">
        <f t="shared" ca="1" si="62"/>
        <v>16842.59</v>
      </c>
      <c r="W116" s="8">
        <f t="shared" ca="1" si="63"/>
        <v>11585.056611915681</v>
      </c>
      <c r="X116" s="8">
        <f t="shared" ca="1" si="64"/>
        <v>2374801.2777933064</v>
      </c>
      <c r="Y116">
        <f t="shared" ca="1" si="56"/>
        <v>100</v>
      </c>
      <c r="AA116" s="202">
        <f t="shared" ca="1" si="46"/>
        <v>14316.201499999999</v>
      </c>
      <c r="AB116" s="202"/>
      <c r="AC116" s="38">
        <f t="shared" ca="1" si="57"/>
        <v>100</v>
      </c>
      <c r="AK116" s="43">
        <f t="shared" ca="1" si="58"/>
        <v>59717</v>
      </c>
      <c r="AL116" s="46">
        <f t="shared" si="65"/>
        <v>21</v>
      </c>
      <c r="AM116" s="81">
        <f t="shared" ca="1" si="47"/>
        <v>23296.424773753861</v>
      </c>
      <c r="AN116" s="81">
        <f t="shared" ca="1" si="66"/>
        <v>463558.70352011028</v>
      </c>
      <c r="AQ116" s="43">
        <f t="shared" ca="1" si="39"/>
        <v>59717</v>
      </c>
      <c r="AR116" s="46">
        <f t="shared" si="67"/>
        <v>81</v>
      </c>
      <c r="AS116" s="81">
        <f t="shared" ca="1" si="40"/>
        <v>25209.92122591419</v>
      </c>
      <c r="AT116" s="10">
        <f t="shared" ca="1" si="41"/>
        <v>2016793.6980731352</v>
      </c>
      <c r="AU116" s="77"/>
      <c r="AV116" s="43">
        <f t="shared" ca="1" si="59"/>
        <v>59717</v>
      </c>
      <c r="AW116" s="46">
        <f t="shared" si="68"/>
        <v>201</v>
      </c>
      <c r="AX116" s="81">
        <f t="shared" ca="1" si="48"/>
        <v>15125.952735548506</v>
      </c>
      <c r="AY116" s="10">
        <f t="shared" ca="1" si="60"/>
        <v>3025190.5471097012</v>
      </c>
    </row>
    <row r="117" spans="1:51" x14ac:dyDescent="0.25">
      <c r="A117" s="10">
        <f t="shared" ca="1" si="49"/>
        <v>25000</v>
      </c>
      <c r="B117" s="10">
        <f t="shared" ca="1" si="50"/>
        <v>16842.59</v>
      </c>
      <c r="C117" s="10">
        <f t="shared" ca="1" si="51"/>
        <v>8157.41</v>
      </c>
      <c r="D117" s="43">
        <f t="shared" ca="1" si="52"/>
        <v>48822</v>
      </c>
      <c r="E117" s="47">
        <f t="shared" ca="1" si="53"/>
        <v>2033</v>
      </c>
      <c r="F117" s="67">
        <f t="shared" ca="1" si="54"/>
        <v>8</v>
      </c>
      <c r="G117" s="11">
        <f ca="1">IF(F117="",SUM($G$17:G116),IF(F117=12,(B117*$C$2*2),($C$2*B117)))</f>
        <v>1431.6201500000002</v>
      </c>
      <c r="H117" s="61">
        <f ca="1">IF(F117="",SUM($H$17:H116),IF($O$11=1,G117,IF($O$11=2,((G117/$C$2)*8.5%),IF($O$11=3,0,0))))</f>
        <v>1431.6201500000002</v>
      </c>
      <c r="I117" s="61">
        <f ca="1">IF(F117&lt;&gt;"",IF($H$4&lt;&gt;"Sim",(G117+H117)*$G$9,((G117+H117)*$G$8)),SUM($I$17:I116))</f>
        <v>200.42682100000005</v>
      </c>
      <c r="J117" s="61">
        <f t="shared" ca="1" si="42"/>
        <v>0</v>
      </c>
      <c r="K117" s="61">
        <f t="shared" si="43"/>
        <v>0</v>
      </c>
      <c r="L117" s="61">
        <f t="shared" si="44"/>
        <v>0</v>
      </c>
      <c r="M117" s="61">
        <f t="shared" si="45"/>
        <v>0</v>
      </c>
      <c r="N117" s="61">
        <f ca="1">IF(F117&lt;&gt;"",SUM(J117:M117),SUM($N$17:N116))</f>
        <v>0</v>
      </c>
      <c r="O117" s="8">
        <f ca="1">IF(F117="",SUM($O$17:O116),P116*$H$1)</f>
        <v>1797.2660465774859</v>
      </c>
      <c r="P117" s="8">
        <f t="shared" ca="1" si="55"/>
        <v>373694.26054755121</v>
      </c>
      <c r="Q117" s="1"/>
      <c r="R117" s="47"/>
      <c r="S117" s="36">
        <v>101</v>
      </c>
      <c r="T117" s="7">
        <v>5</v>
      </c>
      <c r="U117" s="8">
        <f t="shared" ca="1" si="61"/>
        <v>2374801.2777933064</v>
      </c>
      <c r="V117" s="10">
        <f t="shared" ca="1" si="62"/>
        <v>16842.59</v>
      </c>
      <c r="W117" s="8">
        <f t="shared" ca="1" si="63"/>
        <v>11559.465302300203</v>
      </c>
      <c r="X117" s="8">
        <f t="shared" ca="1" si="64"/>
        <v>2369518.1530956067</v>
      </c>
      <c r="Y117">
        <f t="shared" ca="1" si="56"/>
        <v>101</v>
      </c>
      <c r="AA117" s="202">
        <f t="shared" ca="1" si="46"/>
        <v>14316.201499999999</v>
      </c>
      <c r="AB117" s="202"/>
      <c r="AC117" s="38">
        <f t="shared" ca="1" si="57"/>
        <v>101</v>
      </c>
      <c r="AK117" s="43">
        <f t="shared" ca="1" si="58"/>
        <v>59748</v>
      </c>
      <c r="AL117" s="46">
        <f t="shared" si="65"/>
        <v>20</v>
      </c>
      <c r="AM117" s="81">
        <f t="shared" ca="1" si="47"/>
        <v>23290.754947474965</v>
      </c>
      <c r="AN117" s="81">
        <f t="shared" ca="1" si="66"/>
        <v>440267.9485726353</v>
      </c>
      <c r="AQ117" s="43">
        <f t="shared" ca="1" si="39"/>
        <v>59748</v>
      </c>
      <c r="AR117" s="46">
        <f t="shared" si="67"/>
        <v>80</v>
      </c>
      <c r="AS117" s="81">
        <f t="shared" ca="1" si="40"/>
        <v>25332.631792229644</v>
      </c>
      <c r="AT117" s="10">
        <f t="shared" ca="1" si="41"/>
        <v>2001277.9115861419</v>
      </c>
      <c r="AU117" s="77"/>
      <c r="AV117" s="43">
        <f t="shared" ca="1" si="59"/>
        <v>59748</v>
      </c>
      <c r="AW117" s="46">
        <f t="shared" si="68"/>
        <v>200</v>
      </c>
      <c r="AX117" s="81">
        <f t="shared" ca="1" si="48"/>
        <v>15199.579075337777</v>
      </c>
      <c r="AY117" s="10">
        <f t="shared" ca="1" si="60"/>
        <v>3024716.2359922174</v>
      </c>
    </row>
    <row r="118" spans="1:51" x14ac:dyDescent="0.25">
      <c r="A118" s="10">
        <f t="shared" ca="1" si="49"/>
        <v>25000</v>
      </c>
      <c r="B118" s="10">
        <f t="shared" ca="1" si="50"/>
        <v>16842.59</v>
      </c>
      <c r="C118" s="10">
        <f t="shared" ca="1" si="51"/>
        <v>8157.41</v>
      </c>
      <c r="D118" s="43">
        <f t="shared" ca="1" si="52"/>
        <v>48852</v>
      </c>
      <c r="E118" s="47">
        <f t="shared" ca="1" si="53"/>
        <v>2033</v>
      </c>
      <c r="F118" s="67">
        <f t="shared" ca="1" si="54"/>
        <v>9</v>
      </c>
      <c r="G118" s="11">
        <f ca="1">IF(F118="",SUM($G$17:G117),IF(F118=12,(B118*$C$2*2),($C$2*B118)))</f>
        <v>1431.6201500000002</v>
      </c>
      <c r="H118" s="61">
        <f ca="1">IF(F118="",SUM($H$17:H117),IF($O$11=1,G118,IF($O$11=2,((G118/$C$2)*8.5%),IF($O$11=3,0,0))))</f>
        <v>1431.6201500000002</v>
      </c>
      <c r="I118" s="61">
        <f ca="1">IF(F118&lt;&gt;"",IF($H$4&lt;&gt;"Sim",(G118+H118)*$G$9,((G118+H118)*$G$8)),SUM($I$17:I117))</f>
        <v>200.42682100000005</v>
      </c>
      <c r="J118" s="61">
        <f t="shared" ca="1" si="42"/>
        <v>0</v>
      </c>
      <c r="K118" s="61">
        <f t="shared" si="43"/>
        <v>0</v>
      </c>
      <c r="L118" s="61">
        <f t="shared" si="44"/>
        <v>0</v>
      </c>
      <c r="M118" s="61">
        <f t="shared" si="45"/>
        <v>0</v>
      </c>
      <c r="N118" s="61">
        <f ca="1">IF(F118&lt;&gt;"",SUM(J118:M118),SUM($N$17:N117))</f>
        <v>0</v>
      </c>
      <c r="O118" s="8">
        <f ca="1">IF(F118="",SUM($O$17:O117),P117*$H$1)</f>
        <v>1818.9757091936854</v>
      </c>
      <c r="P118" s="8">
        <f t="shared" ca="1" si="55"/>
        <v>378176.04973574483</v>
      </c>
      <c r="Q118" s="1"/>
      <c r="R118" s="47"/>
      <c r="S118" s="36">
        <v>102</v>
      </c>
      <c r="T118" s="7">
        <v>6</v>
      </c>
      <c r="U118" s="8">
        <f t="shared" ca="1" si="61"/>
        <v>2369518.1530956067</v>
      </c>
      <c r="V118" s="10">
        <f t="shared" ca="1" si="62"/>
        <v>16842.59</v>
      </c>
      <c r="W118" s="8">
        <f t="shared" ca="1" si="63"/>
        <v>11533.749425691136</v>
      </c>
      <c r="X118" s="8">
        <f t="shared" ca="1" si="64"/>
        <v>2364209.312521298</v>
      </c>
      <c r="Y118">
        <f t="shared" ca="1" si="56"/>
        <v>102</v>
      </c>
      <c r="AA118" s="202">
        <f t="shared" ca="1" si="46"/>
        <v>14316.201499999999</v>
      </c>
      <c r="AB118" s="202"/>
      <c r="AC118" s="38">
        <f t="shared" ca="1" si="57"/>
        <v>102</v>
      </c>
      <c r="AK118" s="43">
        <f t="shared" ca="1" si="58"/>
        <v>59779</v>
      </c>
      <c r="AL118" s="46">
        <f t="shared" si="65"/>
        <v>19</v>
      </c>
      <c r="AM118" s="81">
        <f t="shared" ca="1" si="47"/>
        <v>23284.788161821711</v>
      </c>
      <c r="AN118" s="81">
        <f t="shared" ca="1" si="66"/>
        <v>416983.16041081358</v>
      </c>
      <c r="AQ118" s="43">
        <f t="shared" ca="1" si="39"/>
        <v>59779</v>
      </c>
      <c r="AR118" s="46">
        <f t="shared" si="67"/>
        <v>79</v>
      </c>
      <c r="AS118" s="81">
        <f t="shared" ca="1" si="40"/>
        <v>25455.93965843154</v>
      </c>
      <c r="AT118" s="10">
        <f t="shared" ca="1" si="41"/>
        <v>1985563.2933576601</v>
      </c>
      <c r="AU118" s="77"/>
      <c r="AV118" s="43">
        <f t="shared" ca="1" si="59"/>
        <v>59779</v>
      </c>
      <c r="AW118" s="46">
        <f t="shared" si="68"/>
        <v>199</v>
      </c>
      <c r="AX118" s="81">
        <f t="shared" ca="1" si="48"/>
        <v>15273.563795058913</v>
      </c>
      <c r="AY118" s="10">
        <f t="shared" ca="1" si="60"/>
        <v>3024165.6314216647</v>
      </c>
    </row>
    <row r="119" spans="1:51" x14ac:dyDescent="0.25">
      <c r="A119" s="10">
        <f t="shared" ca="1" si="49"/>
        <v>25000</v>
      </c>
      <c r="B119" s="10">
        <f t="shared" ca="1" si="50"/>
        <v>16842.59</v>
      </c>
      <c r="C119" s="10">
        <f t="shared" ca="1" si="51"/>
        <v>8157.41</v>
      </c>
      <c r="D119" s="43">
        <f t="shared" ca="1" si="52"/>
        <v>48883</v>
      </c>
      <c r="E119" s="47">
        <f t="shared" ca="1" si="53"/>
        <v>2033</v>
      </c>
      <c r="F119" s="67">
        <f t="shared" ca="1" si="54"/>
        <v>10</v>
      </c>
      <c r="G119" s="11">
        <f ca="1">IF(F119="",SUM($G$17:G118),IF(F119=12,(B119*$C$2*2),($C$2*B119)))</f>
        <v>1431.6201500000002</v>
      </c>
      <c r="H119" s="61">
        <f ca="1">IF(F119="",SUM($H$17:H118),IF($O$11=1,G119,IF($O$11=2,((G119/$C$2)*8.5%),IF($O$11=3,0,0))))</f>
        <v>1431.6201500000002</v>
      </c>
      <c r="I119" s="61">
        <f ca="1">IF(F119&lt;&gt;"",IF($H$4&lt;&gt;"Sim",(G119+H119)*$G$9,((G119+H119)*$G$8)),SUM($I$17:I118))</f>
        <v>200.42682100000005</v>
      </c>
      <c r="J119" s="61">
        <f t="shared" ca="1" si="42"/>
        <v>0</v>
      </c>
      <c r="K119" s="61">
        <f t="shared" si="43"/>
        <v>0</v>
      </c>
      <c r="L119" s="61">
        <f t="shared" si="44"/>
        <v>0</v>
      </c>
      <c r="M119" s="61">
        <f t="shared" si="45"/>
        <v>0</v>
      </c>
      <c r="N119" s="61">
        <f ca="1">IF(F119&lt;&gt;"",SUM(J119:M119),SUM($N$17:N118))</f>
        <v>0</v>
      </c>
      <c r="O119" s="8">
        <f ca="1">IF(F119="",SUM($O$17:O118),P118*$H$1)</f>
        <v>1840.7910446904255</v>
      </c>
      <c r="P119" s="8">
        <f t="shared" ca="1" si="55"/>
        <v>382679.65425943519</v>
      </c>
      <c r="Q119" s="1"/>
      <c r="R119" s="47"/>
      <c r="S119" s="36">
        <v>103</v>
      </c>
      <c r="T119" s="7">
        <v>7</v>
      </c>
      <c r="U119" s="8">
        <f t="shared" ca="1" si="61"/>
        <v>2364209.312521298</v>
      </c>
      <c r="V119" s="10">
        <f t="shared" ca="1" si="62"/>
        <v>16842.59</v>
      </c>
      <c r="W119" s="8">
        <f t="shared" ca="1" si="63"/>
        <v>11507.908375752344</v>
      </c>
      <c r="X119" s="8">
        <f t="shared" ca="1" si="64"/>
        <v>2358874.6308970503</v>
      </c>
      <c r="Y119">
        <f t="shared" ca="1" si="56"/>
        <v>103</v>
      </c>
      <c r="AA119" s="202">
        <f t="shared" ca="1" si="46"/>
        <v>14316.201499999999</v>
      </c>
      <c r="AB119" s="202"/>
      <c r="AC119" s="38">
        <f t="shared" ca="1" si="57"/>
        <v>103</v>
      </c>
      <c r="AK119" s="43">
        <f t="shared" ca="1" si="58"/>
        <v>59809</v>
      </c>
      <c r="AL119" s="46">
        <f t="shared" si="65"/>
        <v>18</v>
      </c>
      <c r="AM119" s="81">
        <f t="shared" ca="1" si="47"/>
        <v>23278.491501611654</v>
      </c>
      <c r="AN119" s="81">
        <f t="shared" ca="1" si="66"/>
        <v>393704.66890920192</v>
      </c>
      <c r="AQ119" s="43">
        <f t="shared" ca="1" si="39"/>
        <v>59809</v>
      </c>
      <c r="AR119" s="46">
        <f t="shared" si="67"/>
        <v>78</v>
      </c>
      <c r="AS119" s="81">
        <f t="shared" ca="1" si="40"/>
        <v>25579.847731907277</v>
      </c>
      <c r="AT119" s="10">
        <f t="shared" ca="1" si="41"/>
        <v>1969648.2753568601</v>
      </c>
      <c r="AU119" s="77"/>
      <c r="AV119" s="43">
        <f t="shared" ca="1" si="59"/>
        <v>59809</v>
      </c>
      <c r="AW119" s="46">
        <f t="shared" si="68"/>
        <v>198</v>
      </c>
      <c r="AX119" s="81">
        <f t="shared" ca="1" si="48"/>
        <v>15347.908639144354</v>
      </c>
      <c r="AY119" s="10">
        <f t="shared" ca="1" si="60"/>
        <v>3023538.0019114381</v>
      </c>
    </row>
    <row r="120" spans="1:51" x14ac:dyDescent="0.25">
      <c r="A120" s="10">
        <f t="shared" ca="1" si="49"/>
        <v>25000</v>
      </c>
      <c r="B120" s="10">
        <f t="shared" ca="1" si="50"/>
        <v>16842.59</v>
      </c>
      <c r="C120" s="10">
        <f t="shared" ca="1" si="51"/>
        <v>8157.41</v>
      </c>
      <c r="D120" s="43">
        <f t="shared" ca="1" si="52"/>
        <v>48913</v>
      </c>
      <c r="E120" s="47">
        <f t="shared" ca="1" si="53"/>
        <v>2033</v>
      </c>
      <c r="F120" s="67">
        <f t="shared" ca="1" si="54"/>
        <v>11</v>
      </c>
      <c r="G120" s="11">
        <f ca="1">IF(F120="",SUM($G$17:G119),IF(F120=12,(B120*$C$2*2),($C$2*B120)))</f>
        <v>1431.6201500000002</v>
      </c>
      <c r="H120" s="61">
        <f ca="1">IF(F120="",SUM($H$17:H119),IF($O$11=1,G120,IF($O$11=2,((G120/$C$2)*8.5%),IF($O$11=3,0,0))))</f>
        <v>1431.6201500000002</v>
      </c>
      <c r="I120" s="61">
        <f ca="1">IF(F120&lt;&gt;"",IF($H$4&lt;&gt;"Sim",(G120+H120)*$G$9,((G120+H120)*$G$8)),SUM($I$17:I119))</f>
        <v>200.42682100000005</v>
      </c>
      <c r="J120" s="61">
        <f t="shared" ca="1" si="42"/>
        <v>0</v>
      </c>
      <c r="K120" s="61">
        <f t="shared" si="43"/>
        <v>0</v>
      </c>
      <c r="L120" s="61">
        <f t="shared" si="44"/>
        <v>0</v>
      </c>
      <c r="M120" s="61">
        <f t="shared" si="45"/>
        <v>0</v>
      </c>
      <c r="N120" s="61">
        <f ca="1">IF(F120&lt;&gt;"",SUM(J120:M120),SUM($N$17:N119))</f>
        <v>0</v>
      </c>
      <c r="O120" s="8">
        <f ca="1">IF(F120="",SUM($O$17:O119),P119*$H$1)</f>
        <v>1862.712567435796</v>
      </c>
      <c r="P120" s="8">
        <f t="shared" ca="1" si="55"/>
        <v>387205.18030587095</v>
      </c>
      <c r="Q120" s="1"/>
      <c r="R120" s="47"/>
      <c r="S120" s="36">
        <v>104</v>
      </c>
      <c r="T120" s="7">
        <v>8</v>
      </c>
      <c r="U120" s="8">
        <f t="shared" ca="1" si="61"/>
        <v>2358874.6308970503</v>
      </c>
      <c r="V120" s="10">
        <f t="shared" ca="1" si="62"/>
        <v>16842.59</v>
      </c>
      <c r="W120" s="8">
        <f t="shared" ca="1" si="63"/>
        <v>11481.941543196312</v>
      </c>
      <c r="X120" s="8">
        <f t="shared" ca="1" si="64"/>
        <v>2353513.9824402467</v>
      </c>
      <c r="Y120">
        <f t="shared" ca="1" si="56"/>
        <v>104</v>
      </c>
      <c r="AA120" s="202">
        <f t="shared" ca="1" si="46"/>
        <v>14316.201499999999</v>
      </c>
      <c r="AB120" s="202"/>
      <c r="AC120" s="38">
        <f t="shared" ca="1" si="57"/>
        <v>104</v>
      </c>
      <c r="AK120" s="43">
        <f t="shared" ca="1" si="58"/>
        <v>59840</v>
      </c>
      <c r="AL120" s="46">
        <f t="shared" si="65"/>
        <v>17</v>
      </c>
      <c r="AM120" s="81">
        <f t="shared" ca="1" si="47"/>
        <v>23271.826252525239</v>
      </c>
      <c r="AN120" s="81">
        <f t="shared" ca="1" si="66"/>
        <v>370432.84265667666</v>
      </c>
      <c r="AQ120" s="43">
        <f t="shared" ca="1" si="39"/>
        <v>59840</v>
      </c>
      <c r="AR120" s="46">
        <f t="shared" si="67"/>
        <v>77</v>
      </c>
      <c r="AS120" s="81">
        <f t="shared" ca="1" si="40"/>
        <v>25704.358934196109</v>
      </c>
      <c r="AT120" s="10">
        <f t="shared" ca="1" si="41"/>
        <v>1953531.2789989042</v>
      </c>
      <c r="AU120" s="77"/>
      <c r="AV120" s="43">
        <f t="shared" ca="1" si="59"/>
        <v>59840</v>
      </c>
      <c r="AW120" s="46">
        <f t="shared" si="68"/>
        <v>197</v>
      </c>
      <c r="AX120" s="81">
        <f t="shared" ca="1" si="48"/>
        <v>15422.615360517655</v>
      </c>
      <c r="AY120" s="10">
        <f t="shared" ca="1" si="60"/>
        <v>3022832.6106614606</v>
      </c>
    </row>
    <row r="121" spans="1:51" x14ac:dyDescent="0.25">
      <c r="A121" s="10">
        <f t="shared" ca="1" si="49"/>
        <v>25000</v>
      </c>
      <c r="B121" s="10">
        <f t="shared" ca="1" si="50"/>
        <v>16842.59</v>
      </c>
      <c r="C121" s="10">
        <f t="shared" ca="1" si="51"/>
        <v>8157.41</v>
      </c>
      <c r="D121" s="43">
        <f t="shared" ca="1" si="52"/>
        <v>48944</v>
      </c>
      <c r="E121" s="47">
        <f t="shared" ca="1" si="53"/>
        <v>2033</v>
      </c>
      <c r="F121" s="67">
        <f t="shared" ca="1" si="54"/>
        <v>12</v>
      </c>
      <c r="G121" s="11">
        <f ca="1">IF(F121="",SUM($G$17:G120),IF(F121=12,(B121*$C$2*2),($C$2*B121)))</f>
        <v>2863.2403000000004</v>
      </c>
      <c r="H121" s="61">
        <f ca="1">IF(F121="",SUM($H$17:H120),IF($O$11=1,G121,IF($O$11=2,((G121/$C$2)*8.5%),IF($O$11=3,0,0))))</f>
        <v>2863.2403000000004</v>
      </c>
      <c r="I121" s="61">
        <f ca="1">IF(F121&lt;&gt;"",IF($H$4&lt;&gt;"Sim",(G121+H121)*$G$9,((G121+H121)*$G$8)),SUM($I$17:I120))</f>
        <v>400.85364200000009</v>
      </c>
      <c r="J121" s="61">
        <f t="shared" ca="1" si="42"/>
        <v>0</v>
      </c>
      <c r="K121" s="61">
        <f t="shared" si="43"/>
        <v>0</v>
      </c>
      <c r="L121" s="61">
        <f t="shared" si="44"/>
        <v>0</v>
      </c>
      <c r="M121" s="61">
        <f t="shared" si="45"/>
        <v>0</v>
      </c>
      <c r="N121" s="61">
        <f ca="1">IF(F121&lt;&gt;"",SUM(J121:M121),SUM($N$17:N120))</f>
        <v>0</v>
      </c>
      <c r="O121" s="8">
        <f ca="1">IF(F121="",SUM($O$17:O120),P120*$H$1)</f>
        <v>1884.7407943015992</v>
      </c>
      <c r="P121" s="8">
        <f t="shared" ca="1" si="55"/>
        <v>394415.54805817257</v>
      </c>
      <c r="Q121" s="1"/>
      <c r="R121" s="47"/>
      <c r="S121" s="36">
        <v>105</v>
      </c>
      <c r="T121" s="7">
        <v>9</v>
      </c>
      <c r="U121" s="8">
        <f t="shared" ca="1" si="61"/>
        <v>2353513.9824402467</v>
      </c>
      <c r="V121" s="10">
        <f t="shared" ca="1" si="62"/>
        <v>16842.59</v>
      </c>
      <c r="W121" s="8">
        <f t="shared" ca="1" si="63"/>
        <v>11455.848315769792</v>
      </c>
      <c r="X121" s="8">
        <f t="shared" ca="1" si="64"/>
        <v>2348127.2407560167</v>
      </c>
      <c r="Y121">
        <f t="shared" ca="1" si="56"/>
        <v>105</v>
      </c>
      <c r="AA121" s="202">
        <f t="shared" ca="1" si="46"/>
        <v>14316.201499999999</v>
      </c>
      <c r="AB121" s="202"/>
      <c r="AC121" s="38">
        <f t="shared" ca="1" si="57"/>
        <v>105</v>
      </c>
      <c r="AK121" s="43">
        <f t="shared" ca="1" si="58"/>
        <v>59870</v>
      </c>
      <c r="AL121" s="46">
        <f t="shared" si="65"/>
        <v>16</v>
      </c>
      <c r="AM121" s="81">
        <f t="shared" ca="1" si="47"/>
        <v>23264.746453085736</v>
      </c>
      <c r="AN121" s="81">
        <f t="shared" ca="1" si="66"/>
        <v>347168.09620359092</v>
      </c>
      <c r="AQ121" s="43">
        <f t="shared" ca="1" si="39"/>
        <v>59870</v>
      </c>
      <c r="AR121" s="46">
        <f t="shared" si="67"/>
        <v>76</v>
      </c>
      <c r="AS121" s="81">
        <f t="shared" ca="1" si="40"/>
        <v>25829.476201058034</v>
      </c>
      <c r="AT121" s="10">
        <f t="shared" ca="1" si="41"/>
        <v>1937210.7150793525</v>
      </c>
      <c r="AU121" s="77"/>
      <c r="AV121" s="43">
        <f t="shared" ca="1" si="59"/>
        <v>59870</v>
      </c>
      <c r="AW121" s="46">
        <f t="shared" si="68"/>
        <v>196</v>
      </c>
      <c r="AX121" s="81">
        <f t="shared" ca="1" si="48"/>
        <v>15497.685720634812</v>
      </c>
      <c r="AY121" s="10">
        <f t="shared" ca="1" si="60"/>
        <v>3022048.7155237887</v>
      </c>
    </row>
    <row r="122" spans="1:51" x14ac:dyDescent="0.25">
      <c r="A122" s="10">
        <f t="shared" ca="1" si="49"/>
        <v>25000</v>
      </c>
      <c r="B122" s="10">
        <f t="shared" ca="1" si="50"/>
        <v>16842.59</v>
      </c>
      <c r="C122" s="10">
        <f t="shared" ca="1" si="51"/>
        <v>8157.41</v>
      </c>
      <c r="D122" s="43">
        <f t="shared" ca="1" si="52"/>
        <v>48975</v>
      </c>
      <c r="E122" s="47">
        <f t="shared" ca="1" si="53"/>
        <v>2034</v>
      </c>
      <c r="F122" s="67">
        <f t="shared" ca="1" si="54"/>
        <v>1</v>
      </c>
      <c r="G122" s="11">
        <f ca="1">IF(F122="",SUM($G$17:G121),IF(F122=12,(B122*$C$2*2),($C$2*B122)))</f>
        <v>1431.6201500000002</v>
      </c>
      <c r="H122" s="61">
        <f ca="1">IF(F122="",SUM($H$17:H121),IF($O$11=1,G122,IF($O$11=2,((G122/$C$2)*8.5%),IF($O$11=3,0,0))))</f>
        <v>1431.6201500000002</v>
      </c>
      <c r="I122" s="61">
        <f ca="1">IF(F122&lt;&gt;"",IF($H$4&lt;&gt;"Sim",(G122+H122)*$G$9,((G122+H122)*$G$8)),SUM($I$17:I121))</f>
        <v>200.42682100000005</v>
      </c>
      <c r="J122" s="61">
        <f t="shared" ca="1" si="42"/>
        <v>0</v>
      </c>
      <c r="K122" s="61">
        <f t="shared" si="43"/>
        <v>0</v>
      </c>
      <c r="L122" s="61">
        <f t="shared" si="44"/>
        <v>0</v>
      </c>
      <c r="M122" s="61">
        <f t="shared" si="45"/>
        <v>0</v>
      </c>
      <c r="N122" s="61">
        <f ca="1">IF(F122&lt;&gt;"",SUM(J122:M122),SUM($N$17:N121))</f>
        <v>0</v>
      </c>
      <c r="O122" s="8">
        <f ca="1">IF(F122="",SUM($O$17:O121),P121*$H$1)</f>
        <v>1919.8376239306463</v>
      </c>
      <c r="P122" s="8">
        <f t="shared" ca="1" si="55"/>
        <v>398998.19916110317</v>
      </c>
      <c r="Q122" s="1"/>
      <c r="R122" s="47"/>
      <c r="S122" s="36">
        <v>106</v>
      </c>
      <c r="T122" s="7">
        <v>10</v>
      </c>
      <c r="U122" s="8">
        <f t="shared" ca="1" si="61"/>
        <v>2348127.2407560167</v>
      </c>
      <c r="V122" s="10">
        <f t="shared" ca="1" si="62"/>
        <v>16842.59</v>
      </c>
      <c r="W122" s="8">
        <f t="shared" ca="1" si="63"/>
        <v>11429.628078239361</v>
      </c>
      <c r="X122" s="8">
        <f t="shared" ca="1" si="64"/>
        <v>2342714.2788342563</v>
      </c>
      <c r="Y122">
        <f t="shared" ca="1" si="56"/>
        <v>106</v>
      </c>
      <c r="AA122" s="202">
        <f t="shared" ca="1" si="46"/>
        <v>14316.201499999999</v>
      </c>
      <c r="AB122" s="202"/>
      <c r="AC122" s="38">
        <f t="shared" ca="1" si="57"/>
        <v>106</v>
      </c>
      <c r="AK122" s="43">
        <f t="shared" ca="1" si="58"/>
        <v>59901</v>
      </c>
      <c r="AL122" s="46">
        <f t="shared" si="65"/>
        <v>15</v>
      </c>
      <c r="AM122" s="81">
        <f t="shared" ca="1" si="47"/>
        <v>23257.19696443572</v>
      </c>
      <c r="AN122" s="81">
        <f t="shared" ca="1" si="66"/>
        <v>323910.89923915517</v>
      </c>
      <c r="AQ122" s="43">
        <f t="shared" ca="1" si="39"/>
        <v>59901</v>
      </c>
      <c r="AR122" s="46">
        <f t="shared" si="67"/>
        <v>75</v>
      </c>
      <c r="AS122" s="81">
        <f t="shared" ca="1" si="40"/>
        <v>25955.202482543009</v>
      </c>
      <c r="AT122" s="10">
        <f t="shared" ca="1" si="41"/>
        <v>1920684.9837081826</v>
      </c>
      <c r="AU122" s="77"/>
      <c r="AV122" s="43">
        <f t="shared" ca="1" si="59"/>
        <v>59901</v>
      </c>
      <c r="AW122" s="46">
        <f t="shared" si="68"/>
        <v>195</v>
      </c>
      <c r="AX122" s="81">
        <f t="shared" ca="1" si="48"/>
        <v>15573.121489525798</v>
      </c>
      <c r="AY122" s="10">
        <f t="shared" ca="1" si="60"/>
        <v>3021185.568968005</v>
      </c>
    </row>
    <row r="123" spans="1:51" x14ac:dyDescent="0.25">
      <c r="A123" s="10">
        <f t="shared" ca="1" si="49"/>
        <v>25000</v>
      </c>
      <c r="B123" s="10">
        <f t="shared" ca="1" si="50"/>
        <v>16842.59</v>
      </c>
      <c r="C123" s="10">
        <f t="shared" ca="1" si="51"/>
        <v>8157.41</v>
      </c>
      <c r="D123" s="43">
        <f t="shared" ca="1" si="52"/>
        <v>49003</v>
      </c>
      <c r="E123" s="47">
        <f t="shared" ca="1" si="53"/>
        <v>2034</v>
      </c>
      <c r="F123" s="67">
        <f t="shared" ca="1" si="54"/>
        <v>2</v>
      </c>
      <c r="G123" s="11">
        <f ca="1">IF(F123="",SUM($G$17:G122),IF(F123=12,(B123*$C$2*2),($C$2*B123)))</f>
        <v>1431.6201500000002</v>
      </c>
      <c r="H123" s="61">
        <f ca="1">IF(F123="",SUM($H$17:H122),IF($O$11=1,G123,IF($O$11=2,((G123/$C$2)*8.5%),IF($O$11=3,0,0))))</f>
        <v>1431.6201500000002</v>
      </c>
      <c r="I123" s="61">
        <f ca="1">IF(F123&lt;&gt;"",IF($H$4&lt;&gt;"Sim",(G123+H123)*$G$9,((G123+H123)*$G$8)),SUM($I$17:I122))</f>
        <v>200.42682100000005</v>
      </c>
      <c r="J123" s="61">
        <f t="shared" ca="1" si="42"/>
        <v>0</v>
      </c>
      <c r="K123" s="61">
        <f t="shared" si="43"/>
        <v>0</v>
      </c>
      <c r="L123" s="61">
        <f t="shared" si="44"/>
        <v>0</v>
      </c>
      <c r="M123" s="61">
        <f t="shared" si="45"/>
        <v>0</v>
      </c>
      <c r="N123" s="61">
        <f ca="1">IF(F123&lt;&gt;"",SUM(J123:M123),SUM($N$17:N122))</f>
        <v>0</v>
      </c>
      <c r="O123" s="8">
        <f ca="1">IF(F123="",SUM($O$17:O122),P122*$H$1)</f>
        <v>1942.1439098974859</v>
      </c>
      <c r="P123" s="8">
        <f t="shared" ca="1" si="55"/>
        <v>403603.1565500006</v>
      </c>
      <c r="Q123" s="1"/>
      <c r="R123" s="47"/>
      <c r="S123" s="36">
        <v>107</v>
      </c>
      <c r="T123" s="7">
        <v>11</v>
      </c>
      <c r="U123" s="8">
        <f t="shared" ca="1" si="61"/>
        <v>2342714.2788342563</v>
      </c>
      <c r="V123" s="10">
        <f t="shared" ca="1" si="62"/>
        <v>16842.59</v>
      </c>
      <c r="W123" s="8">
        <f t="shared" ca="1" si="63"/>
        <v>11403.280212376916</v>
      </c>
      <c r="X123" s="8">
        <f t="shared" ca="1" si="64"/>
        <v>2337274.9690466332</v>
      </c>
      <c r="Y123">
        <f t="shared" ca="1" si="56"/>
        <v>107</v>
      </c>
      <c r="AA123" s="202">
        <f t="shared" ca="1" si="46"/>
        <v>14316.201499999999</v>
      </c>
      <c r="AB123" s="202"/>
      <c r="AC123" s="38">
        <f t="shared" ca="1" si="57"/>
        <v>107</v>
      </c>
      <c r="AK123" s="43">
        <f t="shared" ca="1" si="58"/>
        <v>59932</v>
      </c>
      <c r="AL123" s="46">
        <f t="shared" si="65"/>
        <v>14</v>
      </c>
      <c r="AM123" s="81">
        <f t="shared" ca="1" si="47"/>
        <v>23249.110851419107</v>
      </c>
      <c r="AN123" s="81">
        <f t="shared" ca="1" si="66"/>
        <v>300661.78838773607</v>
      </c>
      <c r="AQ123" s="43">
        <f t="shared" ca="1" si="39"/>
        <v>59932</v>
      </c>
      <c r="AR123" s="46">
        <f t="shared" si="67"/>
        <v>74</v>
      </c>
      <c r="AS123" s="81">
        <f t="shared" ca="1" si="40"/>
        <v>26081.540743060505</v>
      </c>
      <c r="AT123" s="10">
        <f t="shared" ca="1" si="41"/>
        <v>1903952.4742434169</v>
      </c>
      <c r="AU123" s="77"/>
      <c r="AV123" s="43">
        <f t="shared" ca="1" si="59"/>
        <v>59932</v>
      </c>
      <c r="AW123" s="46">
        <f t="shared" si="68"/>
        <v>194</v>
      </c>
      <c r="AX123" s="81">
        <f t="shared" ca="1" si="48"/>
        <v>15648.924445836295</v>
      </c>
      <c r="AY123" s="10">
        <f t="shared" ca="1" si="60"/>
        <v>3020242.4180464051</v>
      </c>
    </row>
    <row r="124" spans="1:51" x14ac:dyDescent="0.25">
      <c r="A124" s="10">
        <f t="shared" ca="1" si="49"/>
        <v>25000</v>
      </c>
      <c r="B124" s="10">
        <f t="shared" ca="1" si="50"/>
        <v>16842.59</v>
      </c>
      <c r="C124" s="10">
        <f t="shared" ca="1" si="51"/>
        <v>8157.41</v>
      </c>
      <c r="D124" s="43">
        <f t="shared" ca="1" si="52"/>
        <v>49034</v>
      </c>
      <c r="E124" s="47">
        <f t="shared" ca="1" si="53"/>
        <v>2034</v>
      </c>
      <c r="F124" s="67">
        <f t="shared" ca="1" si="54"/>
        <v>3</v>
      </c>
      <c r="G124" s="11">
        <f ca="1">IF(F124="",SUM($G$17:G123),IF(F124=12,(B124*$C$2*2),($C$2*B124)))</f>
        <v>1431.6201500000002</v>
      </c>
      <c r="H124" s="61">
        <f ca="1">IF(F124="",SUM($H$17:H123),IF($O$11=1,G124,IF($O$11=2,((G124/$C$2)*8.5%),IF($O$11=3,0,0))))</f>
        <v>1431.6201500000002</v>
      </c>
      <c r="I124" s="61">
        <f ca="1">IF(F124&lt;&gt;"",IF($H$4&lt;&gt;"Sim",(G124+H124)*$G$9,((G124+H124)*$G$8)),SUM($I$17:I123))</f>
        <v>200.42682100000005</v>
      </c>
      <c r="J124" s="61">
        <f t="shared" ca="1" si="42"/>
        <v>0</v>
      </c>
      <c r="K124" s="61">
        <f t="shared" si="43"/>
        <v>0</v>
      </c>
      <c r="L124" s="61">
        <f t="shared" si="44"/>
        <v>0</v>
      </c>
      <c r="M124" s="61">
        <f t="shared" si="45"/>
        <v>0</v>
      </c>
      <c r="N124" s="61">
        <f ca="1">IF(F124&lt;&gt;"",SUM(J124:M124),SUM($N$17:N123))</f>
        <v>0</v>
      </c>
      <c r="O124" s="8">
        <f ca="1">IF(F124="",SUM($O$17:O123),P123*$H$1)</f>
        <v>1964.5587728391943</v>
      </c>
      <c r="P124" s="8">
        <f t="shared" ca="1" si="55"/>
        <v>408230.52880183974</v>
      </c>
      <c r="Q124" s="1"/>
      <c r="R124" s="47"/>
      <c r="S124" s="36">
        <v>108</v>
      </c>
      <c r="T124" s="7">
        <v>12</v>
      </c>
      <c r="U124" s="8">
        <f t="shared" ca="1" si="61"/>
        <v>2337274.9690466332</v>
      </c>
      <c r="V124" s="10">
        <f t="shared" ca="1" si="62"/>
        <v>16842.59</v>
      </c>
      <c r="W124" s="8">
        <f t="shared" ca="1" si="63"/>
        <v>11376.804096945096</v>
      </c>
      <c r="X124" s="8">
        <f t="shared" ca="1" si="64"/>
        <v>2331809.1831435785</v>
      </c>
      <c r="Y124">
        <f t="shared" ca="1" si="56"/>
        <v>108</v>
      </c>
      <c r="AA124" s="202">
        <f t="shared" ca="1" si="46"/>
        <v>14316.201499999999</v>
      </c>
      <c r="AB124" s="202"/>
      <c r="AC124" s="38">
        <f t="shared" ca="1" si="57"/>
        <v>108</v>
      </c>
      <c r="AK124" s="43">
        <f t="shared" ca="1" si="58"/>
        <v>59961</v>
      </c>
      <c r="AL124" s="46">
        <f t="shared" si="65"/>
        <v>13</v>
      </c>
      <c r="AM124" s="81">
        <f t="shared" ca="1" si="47"/>
        <v>23240.405757367684</v>
      </c>
      <c r="AN124" s="81">
        <f t="shared" ca="1" si="66"/>
        <v>277421.3826303684</v>
      </c>
      <c r="AQ124" s="43">
        <f t="shared" ca="1" si="39"/>
        <v>59961</v>
      </c>
      <c r="AR124" s="46">
        <f t="shared" si="67"/>
        <v>73</v>
      </c>
      <c r="AS124" s="81">
        <f t="shared" ca="1" si="40"/>
        <v>26208.493961449407</v>
      </c>
      <c r="AT124" s="10">
        <f t="shared" ca="1" si="41"/>
        <v>1887011.5652243572</v>
      </c>
      <c r="AU124" s="77"/>
      <c r="AV124" s="43">
        <f t="shared" ca="1" si="59"/>
        <v>59961</v>
      </c>
      <c r="AW124" s="46">
        <f t="shared" si="68"/>
        <v>193</v>
      </c>
      <c r="AX124" s="81">
        <f t="shared" ca="1" si="48"/>
        <v>15725.096376869637</v>
      </c>
      <c r="AY124" s="10">
        <f t="shared" ca="1" si="60"/>
        <v>3019218.5043589701</v>
      </c>
    </row>
    <row r="125" spans="1:51" x14ac:dyDescent="0.25">
      <c r="A125" s="19">
        <f t="shared" ca="1" si="49"/>
        <v>25000</v>
      </c>
      <c r="B125" s="19">
        <f t="shared" ca="1" si="50"/>
        <v>16842.59</v>
      </c>
      <c r="C125" s="19">
        <f t="shared" ca="1" si="51"/>
        <v>8157.41</v>
      </c>
      <c r="D125" s="90">
        <f t="shared" ca="1" si="52"/>
        <v>49064</v>
      </c>
      <c r="E125" s="49">
        <f t="shared" ca="1" si="53"/>
        <v>2034</v>
      </c>
      <c r="F125" s="68">
        <f t="shared" ca="1" si="54"/>
        <v>4</v>
      </c>
      <c r="G125" s="91">
        <f ca="1">IF(F125="",SUM($G$17:G124),IF(F125=12,(B125*$C$2*2),($C$2*B125)))</f>
        <v>1431.6201500000002</v>
      </c>
      <c r="H125" s="92">
        <f ca="1">IF(F125="",SUM($H$17:H124),IF($O$11=1,G125,IF($O$11=2,((G125/$C$2)*8.5%),IF($O$11=3,0,0))))</f>
        <v>1431.6201500000002</v>
      </c>
      <c r="I125" s="92">
        <f ca="1">IF(F125&lt;&gt;"",IF($H$4&lt;&gt;"Sim",(G125+H125)*$G$9,((G125+H125)*$G$8)),SUM($I$17:I124))</f>
        <v>200.42682100000005</v>
      </c>
      <c r="J125" s="92">
        <f t="shared" ca="1" si="42"/>
        <v>0</v>
      </c>
      <c r="K125" s="92">
        <f t="shared" si="43"/>
        <v>0</v>
      </c>
      <c r="L125" s="92">
        <f t="shared" si="44"/>
        <v>0</v>
      </c>
      <c r="M125" s="92">
        <f t="shared" si="45"/>
        <v>0</v>
      </c>
      <c r="N125" s="92">
        <f ca="1">IF(F125&lt;&gt;"",SUM(J125:M125),SUM($N$17:N124))</f>
        <v>0</v>
      </c>
      <c r="O125" s="21">
        <f ca="1">IF(F125="",SUM($O$17:O124),P124*$H$1)</f>
        <v>1987.0827412596866</v>
      </c>
      <c r="P125" s="21">
        <f t="shared" ca="1" si="55"/>
        <v>412880.4250220994</v>
      </c>
      <c r="Q125" s="1"/>
      <c r="R125" s="49">
        <v>10</v>
      </c>
      <c r="S125" s="36">
        <v>109</v>
      </c>
      <c r="T125" s="20">
        <v>1</v>
      </c>
      <c r="U125" s="21">
        <f t="shared" ca="1" si="61"/>
        <v>2331809.1831435785</v>
      </c>
      <c r="V125" s="19">
        <f t="shared" ca="1" si="62"/>
        <v>16842.59</v>
      </c>
      <c r="W125" s="21">
        <f t="shared" ca="1" si="63"/>
        <v>11350.199107682638</v>
      </c>
      <c r="X125" s="21">
        <f t="shared" ca="1" si="64"/>
        <v>2326316.7922512614</v>
      </c>
      <c r="Y125">
        <f t="shared" ca="1" si="56"/>
        <v>109</v>
      </c>
      <c r="AA125" s="213">
        <f t="shared" ca="1" si="46"/>
        <v>14316.201499999999</v>
      </c>
      <c r="AB125" s="213"/>
      <c r="AC125" s="38">
        <f t="shared" ca="1" si="57"/>
        <v>109</v>
      </c>
      <c r="AK125" s="43">
        <f t="shared" ca="1" si="58"/>
        <v>59992</v>
      </c>
      <c r="AL125" s="46">
        <f t="shared" si="65"/>
        <v>12</v>
      </c>
      <c r="AM125" s="81">
        <f t="shared" ca="1" si="47"/>
        <v>23230.978769852427</v>
      </c>
      <c r="AN125" s="81">
        <f t="shared" ca="1" si="66"/>
        <v>254190.40386051597</v>
      </c>
      <c r="AQ125" s="43">
        <f t="shared" ca="1" si="39"/>
        <v>59992</v>
      </c>
      <c r="AR125" s="46">
        <f t="shared" si="67"/>
        <v>72</v>
      </c>
      <c r="AS125" s="81">
        <f t="shared" ca="1" si="40"/>
        <v>26336.06513104825</v>
      </c>
      <c r="AT125" s="10">
        <f t="shared" ca="1" si="41"/>
        <v>1869860.6243044257</v>
      </c>
      <c r="AU125" s="77"/>
      <c r="AV125" s="43">
        <f t="shared" ca="1" si="59"/>
        <v>59992</v>
      </c>
      <c r="AW125" s="46">
        <f t="shared" si="68"/>
        <v>192</v>
      </c>
      <c r="AX125" s="81">
        <f t="shared" ca="1" si="48"/>
        <v>15801.639078628941</v>
      </c>
      <c r="AY125" s="10">
        <f t="shared" ca="1" si="60"/>
        <v>3018113.064018128</v>
      </c>
    </row>
    <row r="126" spans="1:51" x14ac:dyDescent="0.25">
      <c r="A126" s="19">
        <f t="shared" ca="1" si="49"/>
        <v>25000</v>
      </c>
      <c r="B126" s="19">
        <f t="shared" ca="1" si="50"/>
        <v>16842.59</v>
      </c>
      <c r="C126" s="19">
        <f t="shared" ca="1" si="51"/>
        <v>8157.41</v>
      </c>
      <c r="D126" s="90">
        <f t="shared" ca="1" si="52"/>
        <v>49095</v>
      </c>
      <c r="E126" s="49">
        <f t="shared" ca="1" si="53"/>
        <v>2034</v>
      </c>
      <c r="F126" s="68">
        <f t="shared" ca="1" si="54"/>
        <v>5</v>
      </c>
      <c r="G126" s="91">
        <f ca="1">IF(F126="",SUM($G$17:G125),IF(F126=12,(B126*$C$2*2),($C$2*B126)))</f>
        <v>1431.6201500000002</v>
      </c>
      <c r="H126" s="92">
        <f ca="1">IF(F126="",SUM($H$17:H125),IF($O$11=1,G126,IF($O$11=2,((G126/$C$2)*8.5%),IF($O$11=3,0,0))))</f>
        <v>1431.6201500000002</v>
      </c>
      <c r="I126" s="92">
        <f ca="1">IF(F126&lt;&gt;"",IF($H$4&lt;&gt;"Sim",(G126+H126)*$G$9,((G126+H126)*$G$8)),SUM($I$17:I125))</f>
        <v>200.42682100000005</v>
      </c>
      <c r="J126" s="92">
        <f t="shared" ca="1" si="42"/>
        <v>0</v>
      </c>
      <c r="K126" s="92">
        <f t="shared" si="43"/>
        <v>0</v>
      </c>
      <c r="L126" s="92">
        <f t="shared" si="44"/>
        <v>0</v>
      </c>
      <c r="M126" s="92">
        <f t="shared" si="45"/>
        <v>0</v>
      </c>
      <c r="N126" s="92">
        <f ca="1">IF(F126&lt;&gt;"",SUM(J126:M126),SUM($N$17:N125))</f>
        <v>0</v>
      </c>
      <c r="O126" s="21">
        <f ca="1">IF(F126="",SUM($O$17:O125),P125*$H$1)</f>
        <v>2009.7163462353981</v>
      </c>
      <c r="P126" s="21">
        <f t="shared" ca="1" si="55"/>
        <v>417552.95484733477</v>
      </c>
      <c r="Q126" s="1"/>
      <c r="R126" s="49"/>
      <c r="S126" s="36">
        <v>110</v>
      </c>
      <c r="T126" s="20">
        <v>2</v>
      </c>
      <c r="U126" s="21">
        <f t="shared" ca="1" si="61"/>
        <v>2326316.7922512614</v>
      </c>
      <c r="V126" s="19">
        <f t="shared" ca="1" si="62"/>
        <v>16842.59</v>
      </c>
      <c r="W126" s="21">
        <f t="shared" ca="1" si="63"/>
        <v>11323.464617289654</v>
      </c>
      <c r="X126" s="21">
        <f t="shared" ca="1" si="64"/>
        <v>2320797.6668685512</v>
      </c>
      <c r="Y126">
        <f t="shared" ca="1" si="56"/>
        <v>110</v>
      </c>
      <c r="AA126" s="213">
        <f t="shared" ca="1" si="46"/>
        <v>14316.201499999999</v>
      </c>
      <c r="AB126" s="213"/>
      <c r="AC126" s="38">
        <f t="shared" ca="1" si="57"/>
        <v>110</v>
      </c>
      <c r="AK126" s="43">
        <f t="shared" ca="1" si="58"/>
        <v>60022</v>
      </c>
      <c r="AL126" s="46">
        <f t="shared" si="65"/>
        <v>11</v>
      </c>
      <c r="AM126" s="81">
        <f t="shared" ca="1" si="47"/>
        <v>23220.698954957454</v>
      </c>
      <c r="AN126" s="81">
        <f t="shared" ca="1" si="66"/>
        <v>230969.70490555852</v>
      </c>
      <c r="AQ126" s="43">
        <f t="shared" ca="1" si="39"/>
        <v>60022</v>
      </c>
      <c r="AR126" s="46">
        <f t="shared" si="67"/>
        <v>71</v>
      </c>
      <c r="AS126" s="81">
        <f t="shared" ca="1" si="40"/>
        <v>26464.257259765793</v>
      </c>
      <c r="AT126" s="10">
        <f t="shared" ca="1" si="41"/>
        <v>1852498.0081836055</v>
      </c>
      <c r="AU126" s="77"/>
      <c r="AV126" s="43">
        <f t="shared" ca="1" si="59"/>
        <v>60022</v>
      </c>
      <c r="AW126" s="46">
        <f t="shared" si="68"/>
        <v>191</v>
      </c>
      <c r="AX126" s="81">
        <f t="shared" ca="1" si="48"/>
        <v>15878.554355859469</v>
      </c>
      <c r="AY126" s="10">
        <f t="shared" ca="1" si="60"/>
        <v>3016925.3276132992</v>
      </c>
    </row>
    <row r="127" spans="1:51" x14ac:dyDescent="0.25">
      <c r="A127" s="19">
        <f t="shared" ca="1" si="49"/>
        <v>25000</v>
      </c>
      <c r="B127" s="19">
        <f t="shared" ca="1" si="50"/>
        <v>16842.59</v>
      </c>
      <c r="C127" s="19">
        <f t="shared" ca="1" si="51"/>
        <v>8157.41</v>
      </c>
      <c r="D127" s="90">
        <f t="shared" ca="1" si="52"/>
        <v>49125</v>
      </c>
      <c r="E127" s="49">
        <f t="shared" ca="1" si="53"/>
        <v>2034</v>
      </c>
      <c r="F127" s="68">
        <f t="shared" ca="1" si="54"/>
        <v>6</v>
      </c>
      <c r="G127" s="91">
        <f ca="1">IF(F127="",SUM($G$17:G126),IF(F127=12,(B127*$C$2*2),($C$2*B127)))</f>
        <v>1431.6201500000002</v>
      </c>
      <c r="H127" s="92">
        <f ca="1">IF(F127="",SUM($H$17:H126),IF($O$11=1,G127,IF($O$11=2,((G127/$C$2)*8.5%),IF($O$11=3,0,0))))</f>
        <v>1431.6201500000002</v>
      </c>
      <c r="I127" s="92">
        <f ca="1">IF(F127&lt;&gt;"",IF($H$4&lt;&gt;"Sim",(G127+H127)*$G$9,((G127+H127)*$G$8)),SUM($I$17:I126))</f>
        <v>200.42682100000005</v>
      </c>
      <c r="J127" s="92">
        <f t="shared" ca="1" si="42"/>
        <v>0</v>
      </c>
      <c r="K127" s="92">
        <f t="shared" si="43"/>
        <v>0</v>
      </c>
      <c r="L127" s="92">
        <f t="shared" si="44"/>
        <v>0</v>
      </c>
      <c r="M127" s="92">
        <f t="shared" si="45"/>
        <v>0</v>
      </c>
      <c r="N127" s="92">
        <f ca="1">IF(F127&lt;&gt;"",SUM(J127:M127),SUM($N$17:N126))</f>
        <v>0</v>
      </c>
      <c r="O127" s="21">
        <f ca="1">IF(F127="",SUM($O$17:O126),P126*$H$1)</f>
        <v>2032.4601214278048</v>
      </c>
      <c r="P127" s="21">
        <f t="shared" ca="1" si="55"/>
        <v>422248.22844776249</v>
      </c>
      <c r="Q127" s="1"/>
      <c r="R127" s="49"/>
      <c r="S127" s="36">
        <v>111</v>
      </c>
      <c r="T127" s="20">
        <v>3</v>
      </c>
      <c r="U127" s="21">
        <f t="shared" ca="1" si="61"/>
        <v>2320797.6668685512</v>
      </c>
      <c r="V127" s="19">
        <f t="shared" ca="1" si="62"/>
        <v>16842.59</v>
      </c>
      <c r="W127" s="21">
        <f t="shared" ca="1" si="63"/>
        <v>11296.599995412844</v>
      </c>
      <c r="X127" s="21">
        <f t="shared" ca="1" si="64"/>
        <v>2315251.6768639642</v>
      </c>
      <c r="Y127">
        <f t="shared" ca="1" si="56"/>
        <v>111</v>
      </c>
      <c r="AA127" s="213">
        <f t="shared" ca="1" si="46"/>
        <v>14316.201499999999</v>
      </c>
      <c r="AB127" s="213"/>
      <c r="AC127" s="38">
        <f t="shared" ca="1" si="57"/>
        <v>111</v>
      </c>
      <c r="AK127" s="43">
        <f t="shared" ca="1" si="58"/>
        <v>60053</v>
      </c>
      <c r="AL127" s="46">
        <f t="shared" si="65"/>
        <v>10</v>
      </c>
      <c r="AM127" s="81">
        <f t="shared" ca="1" si="47"/>
        <v>23209.396162324869</v>
      </c>
      <c r="AN127" s="81">
        <f t="shared" ca="1" si="66"/>
        <v>207760.30874323365</v>
      </c>
      <c r="AQ127" s="43">
        <f t="shared" ca="1" si="39"/>
        <v>60053</v>
      </c>
      <c r="AR127" s="46">
        <f t="shared" si="67"/>
        <v>70</v>
      </c>
      <c r="AS127" s="81">
        <f t="shared" ca="1" si="40"/>
        <v>26593.073370151949</v>
      </c>
      <c r="AT127" s="10">
        <f t="shared" ca="1" si="41"/>
        <v>1834922.0625404846</v>
      </c>
      <c r="AU127" s="77"/>
      <c r="AV127" s="43">
        <f t="shared" ca="1" si="59"/>
        <v>60053</v>
      </c>
      <c r="AW127" s="46">
        <f t="shared" si="68"/>
        <v>190</v>
      </c>
      <c r="AX127" s="81">
        <f t="shared" ca="1" si="48"/>
        <v>15955.844022091165</v>
      </c>
      <c r="AY127" s="10">
        <f t="shared" ca="1" si="60"/>
        <v>3015654.5201752302</v>
      </c>
    </row>
    <row r="128" spans="1:51" x14ac:dyDescent="0.25">
      <c r="A128" s="19">
        <f t="shared" ca="1" si="49"/>
        <v>25000</v>
      </c>
      <c r="B128" s="19">
        <f t="shared" ca="1" si="50"/>
        <v>16842.59</v>
      </c>
      <c r="C128" s="19">
        <f t="shared" ca="1" si="51"/>
        <v>8157.41</v>
      </c>
      <c r="D128" s="90">
        <f t="shared" ca="1" si="52"/>
        <v>49156</v>
      </c>
      <c r="E128" s="49">
        <f t="shared" ca="1" si="53"/>
        <v>2034</v>
      </c>
      <c r="F128" s="68">
        <f t="shared" ca="1" si="54"/>
        <v>7</v>
      </c>
      <c r="G128" s="91">
        <f ca="1">IF(F128="",SUM($G$17:G127),IF(F128=12,(B128*$C$2*2),($C$2*B128)))</f>
        <v>1431.6201500000002</v>
      </c>
      <c r="H128" s="92">
        <f ca="1">IF(F128="",SUM($H$17:H127),IF($O$11=1,G128,IF($O$11=2,((G128/$C$2)*8.5%),IF($O$11=3,0,0))))</f>
        <v>1431.6201500000002</v>
      </c>
      <c r="I128" s="92">
        <f ca="1">IF(F128&lt;&gt;"",IF($H$4&lt;&gt;"Sim",(G128+H128)*$G$9,((G128+H128)*$G$8)),SUM($I$17:I127))</f>
        <v>200.42682100000005</v>
      </c>
      <c r="J128" s="92">
        <f t="shared" ca="1" si="42"/>
        <v>0</v>
      </c>
      <c r="K128" s="92">
        <f t="shared" si="43"/>
        <v>0</v>
      </c>
      <c r="L128" s="92">
        <f t="shared" si="44"/>
        <v>0</v>
      </c>
      <c r="M128" s="92">
        <f t="shared" si="45"/>
        <v>0</v>
      </c>
      <c r="N128" s="92">
        <f ca="1">IF(F128&lt;&gt;"",SUM(J128:M128),SUM($N$17:N127))</f>
        <v>0</v>
      </c>
      <c r="O128" s="21">
        <f ca="1">IF(F128="",SUM($O$17:O127),P127*$H$1)</f>
        <v>2055.314603096007</v>
      </c>
      <c r="P128" s="21">
        <f t="shared" ca="1" si="55"/>
        <v>426966.35652985843</v>
      </c>
      <c r="Q128" s="1"/>
      <c r="R128" s="49"/>
      <c r="S128" s="36">
        <v>112</v>
      </c>
      <c r="T128" s="20">
        <v>4</v>
      </c>
      <c r="U128" s="21">
        <f t="shared" ca="1" si="61"/>
        <v>2315251.6768639642</v>
      </c>
      <c r="V128" s="19">
        <f t="shared" ca="1" si="62"/>
        <v>16842.59</v>
      </c>
      <c r="W128" s="21">
        <f t="shared" ca="1" si="63"/>
        <v>11269.604608630631</v>
      </c>
      <c r="X128" s="21">
        <f t="shared" ca="1" si="64"/>
        <v>2309678.6914725951</v>
      </c>
      <c r="Y128">
        <f t="shared" ca="1" si="56"/>
        <v>112</v>
      </c>
      <c r="AA128" s="213">
        <f t="shared" ca="1" si="46"/>
        <v>14316.201499999999</v>
      </c>
      <c r="AB128" s="213"/>
      <c r="AC128" s="38">
        <f t="shared" ca="1" si="57"/>
        <v>112</v>
      </c>
      <c r="AK128" s="43">
        <f t="shared" ca="1" si="58"/>
        <v>60083</v>
      </c>
      <c r="AL128" s="46">
        <f t="shared" si="65"/>
        <v>9</v>
      </c>
      <c r="AM128" s="81">
        <f t="shared" ca="1" si="47"/>
        <v>23196.843616834736</v>
      </c>
      <c r="AN128" s="81">
        <f t="shared" ca="1" si="66"/>
        <v>184563.46512639892</v>
      </c>
      <c r="AQ128" s="43">
        <f t="shared" ca="1" si="39"/>
        <v>60083</v>
      </c>
      <c r="AR128" s="46">
        <f t="shared" si="67"/>
        <v>69</v>
      </c>
      <c r="AS128" s="81">
        <f t="shared" ca="1" si="40"/>
        <v>26722.516499469042</v>
      </c>
      <c r="AT128" s="10">
        <f t="shared" ca="1" si="41"/>
        <v>1817131.1219638949</v>
      </c>
      <c r="AU128" s="77"/>
      <c r="AV128" s="43">
        <f t="shared" ca="1" si="59"/>
        <v>60083</v>
      </c>
      <c r="AW128" s="46">
        <f t="shared" si="68"/>
        <v>189</v>
      </c>
      <c r="AX128" s="81">
        <f t="shared" ca="1" si="48"/>
        <v>16033.509899681421</v>
      </c>
      <c r="AY128" s="10">
        <f t="shared" ca="1" si="60"/>
        <v>3014299.8611401073</v>
      </c>
    </row>
    <row r="129" spans="1:51" x14ac:dyDescent="0.25">
      <c r="A129" s="19">
        <f t="shared" ca="1" si="49"/>
        <v>25000</v>
      </c>
      <c r="B129" s="19">
        <f t="shared" ca="1" si="50"/>
        <v>16842.59</v>
      </c>
      <c r="C129" s="19">
        <f t="shared" ca="1" si="51"/>
        <v>8157.41</v>
      </c>
      <c r="D129" s="90">
        <f t="shared" ca="1" si="52"/>
        <v>49187</v>
      </c>
      <c r="E129" s="49">
        <f t="shared" ca="1" si="53"/>
        <v>2034</v>
      </c>
      <c r="F129" s="68">
        <f t="shared" ca="1" si="54"/>
        <v>8</v>
      </c>
      <c r="G129" s="91">
        <f ca="1">IF(F129="",SUM($G$17:G128),IF(F129=12,(B129*$C$2*2),($C$2*B129)))</f>
        <v>1431.6201500000002</v>
      </c>
      <c r="H129" s="92">
        <f ca="1">IF(F129="",SUM($H$17:H128),IF($O$11=1,G129,IF($O$11=2,((G129/$C$2)*8.5%),IF($O$11=3,0,0))))</f>
        <v>1431.6201500000002</v>
      </c>
      <c r="I129" s="92">
        <f ca="1">IF(F129&lt;&gt;"",IF($H$4&lt;&gt;"Sim",(G129+H129)*$G$9,((G129+H129)*$G$8)),SUM($I$17:I128))</f>
        <v>200.42682100000005</v>
      </c>
      <c r="J129" s="92">
        <f t="shared" ca="1" si="42"/>
        <v>0</v>
      </c>
      <c r="K129" s="92">
        <f t="shared" si="43"/>
        <v>0</v>
      </c>
      <c r="L129" s="92">
        <f t="shared" si="44"/>
        <v>0</v>
      </c>
      <c r="M129" s="92">
        <f t="shared" si="45"/>
        <v>0</v>
      </c>
      <c r="N129" s="92">
        <f ca="1">IF(F129&lt;&gt;"",SUM(J129:M129),SUM($N$17:N128))</f>
        <v>0</v>
      </c>
      <c r="O129" s="21">
        <f ca="1">IF(F129="",SUM($O$17:O128),P128*$H$1)</f>
        <v>2078.2803301093741</v>
      </c>
      <c r="P129" s="21">
        <f t="shared" ca="1" si="55"/>
        <v>431707.45033896773</v>
      </c>
      <c r="Q129" s="1"/>
      <c r="R129" s="49"/>
      <c r="S129" s="36">
        <v>113</v>
      </c>
      <c r="T129" s="20">
        <v>5</v>
      </c>
      <c r="U129" s="21">
        <f t="shared" ca="1" si="61"/>
        <v>2309678.6914725951</v>
      </c>
      <c r="V129" s="19">
        <f t="shared" ca="1" si="62"/>
        <v>16842.59</v>
      </c>
      <c r="W129" s="21">
        <f t="shared" ca="1" si="63"/>
        <v>11242.477820438222</v>
      </c>
      <c r="X129" s="21">
        <f t="shared" ca="1" si="64"/>
        <v>2304078.5792930336</v>
      </c>
      <c r="Y129">
        <f t="shared" ca="1" si="56"/>
        <v>113</v>
      </c>
      <c r="AA129" s="213">
        <f t="shared" ca="1" si="46"/>
        <v>14316.201499999999</v>
      </c>
      <c r="AB129" s="213"/>
      <c r="AC129" s="38">
        <f t="shared" ca="1" si="57"/>
        <v>113</v>
      </c>
      <c r="AK129" s="43">
        <f t="shared" ca="1" si="58"/>
        <v>60114</v>
      </c>
      <c r="AL129" s="46">
        <f t="shared" si="65"/>
        <v>8</v>
      </c>
      <c r="AM129" s="81">
        <f t="shared" ca="1" si="47"/>
        <v>23182.729640677073</v>
      </c>
      <c r="AN129" s="81">
        <f t="shared" ca="1" si="66"/>
        <v>161380.73548572185</v>
      </c>
      <c r="AQ129" s="43">
        <f t="shared" ca="1" si="39"/>
        <v>60114</v>
      </c>
      <c r="AR129" s="46">
        <f t="shared" si="67"/>
        <v>68</v>
      </c>
      <c r="AS129" s="81">
        <f t="shared" ca="1" si="40"/>
        <v>26852.589699763423</v>
      </c>
      <c r="AT129" s="10">
        <f t="shared" ca="1" si="41"/>
        <v>1799123.5098841493</v>
      </c>
      <c r="AU129" s="77"/>
      <c r="AV129" s="43">
        <f t="shared" ca="1" si="59"/>
        <v>60114</v>
      </c>
      <c r="AW129" s="46">
        <f t="shared" si="68"/>
        <v>188</v>
      </c>
      <c r="AX129" s="81">
        <f t="shared" ca="1" si="48"/>
        <v>16111.553819858051</v>
      </c>
      <c r="AY129" s="10">
        <f t="shared" ca="1" si="60"/>
        <v>3012860.5643134555</v>
      </c>
    </row>
    <row r="130" spans="1:51" x14ac:dyDescent="0.25">
      <c r="A130" s="19">
        <f t="shared" ca="1" si="49"/>
        <v>25000</v>
      </c>
      <c r="B130" s="19">
        <f t="shared" ca="1" si="50"/>
        <v>16842.59</v>
      </c>
      <c r="C130" s="19">
        <f t="shared" ca="1" si="51"/>
        <v>8157.41</v>
      </c>
      <c r="D130" s="90">
        <f t="shared" ca="1" si="52"/>
        <v>49217</v>
      </c>
      <c r="E130" s="49">
        <f t="shared" ca="1" si="53"/>
        <v>2034</v>
      </c>
      <c r="F130" s="68">
        <f t="shared" ca="1" si="54"/>
        <v>9</v>
      </c>
      <c r="G130" s="91">
        <f ca="1">IF(F130="",SUM($G$17:G129),IF(F130=12,(B130*$C$2*2),($C$2*B130)))</f>
        <v>1431.6201500000002</v>
      </c>
      <c r="H130" s="92">
        <f ca="1">IF(F130="",SUM($H$17:H129),IF($O$11=1,G130,IF($O$11=2,((G130/$C$2)*8.5%),IF($O$11=3,0,0))))</f>
        <v>1431.6201500000002</v>
      </c>
      <c r="I130" s="92">
        <f ca="1">IF(F130&lt;&gt;"",IF($H$4&lt;&gt;"Sim",(G130+H130)*$G$9,((G130+H130)*$G$8)),SUM($I$17:I129))</f>
        <v>200.42682100000005</v>
      </c>
      <c r="J130" s="92">
        <f t="shared" ca="1" si="42"/>
        <v>0</v>
      </c>
      <c r="K130" s="92">
        <f t="shared" si="43"/>
        <v>0</v>
      </c>
      <c r="L130" s="92">
        <f t="shared" si="44"/>
        <v>0</v>
      </c>
      <c r="M130" s="92">
        <f t="shared" si="45"/>
        <v>0</v>
      </c>
      <c r="N130" s="92">
        <f ca="1">IF(F130&lt;&gt;"",SUM(J130:M130),SUM($N$17:N129))</f>
        <v>0</v>
      </c>
      <c r="O130" s="21">
        <f ca="1">IF(F130="",SUM($O$17:O129),P129*$H$1)</f>
        <v>2101.3578439602484</v>
      </c>
      <c r="P130" s="21">
        <f t="shared" ca="1" si="55"/>
        <v>436471.6216619279</v>
      </c>
      <c r="Q130" s="1"/>
      <c r="R130" s="49"/>
      <c r="S130" s="36">
        <v>114</v>
      </c>
      <c r="T130" s="20">
        <v>6</v>
      </c>
      <c r="U130" s="21">
        <f t="shared" ca="1" si="61"/>
        <v>2304078.5792930336</v>
      </c>
      <c r="V130" s="19">
        <f t="shared" ca="1" si="62"/>
        <v>16842.59</v>
      </c>
      <c r="W130" s="21">
        <f t="shared" ca="1" si="63"/>
        <v>11215.218991232614</v>
      </c>
      <c r="X130" s="21">
        <f t="shared" ca="1" si="64"/>
        <v>2298451.2082842663</v>
      </c>
      <c r="Y130">
        <f t="shared" ca="1" si="56"/>
        <v>114</v>
      </c>
      <c r="AA130" s="213">
        <f t="shared" ca="1" si="46"/>
        <v>14316.201499999999</v>
      </c>
      <c r="AB130" s="213"/>
      <c r="AC130" s="38">
        <f t="shared" ca="1" si="57"/>
        <v>114</v>
      </c>
      <c r="AK130" s="43">
        <f t="shared" ca="1" si="58"/>
        <v>60145</v>
      </c>
      <c r="AL130" s="46">
        <f t="shared" si="65"/>
        <v>7</v>
      </c>
      <c r="AM130" s="81">
        <f t="shared" ca="1" si="47"/>
        <v>23166.609196567264</v>
      </c>
      <c r="AN130" s="81">
        <f t="shared" ca="1" si="66"/>
        <v>138214.12628915458</v>
      </c>
      <c r="AQ130" s="43">
        <f t="shared" ca="1" si="39"/>
        <v>60145</v>
      </c>
      <c r="AR130" s="46">
        <f t="shared" si="67"/>
        <v>67</v>
      </c>
      <c r="AS130" s="81">
        <f t="shared" ca="1" si="40"/>
        <v>26983.296037937431</v>
      </c>
      <c r="AT130" s="10">
        <f t="shared" ca="1" si="41"/>
        <v>1780897.5385038704</v>
      </c>
      <c r="AU130" s="77"/>
      <c r="AV130" s="43">
        <f t="shared" ca="1" si="59"/>
        <v>60145</v>
      </c>
      <c r="AW130" s="46">
        <f t="shared" si="68"/>
        <v>187</v>
      </c>
      <c r="AX130" s="81">
        <f t="shared" ca="1" si="48"/>
        <v>16189.977622762457</v>
      </c>
      <c r="AY130" s="10">
        <f t="shared" ca="1" si="60"/>
        <v>3011335.8378338171</v>
      </c>
    </row>
    <row r="131" spans="1:51" x14ac:dyDescent="0.25">
      <c r="A131" s="19">
        <f t="shared" ca="1" si="49"/>
        <v>25000</v>
      </c>
      <c r="B131" s="19">
        <f t="shared" ca="1" si="50"/>
        <v>16842.59</v>
      </c>
      <c r="C131" s="19">
        <f t="shared" ca="1" si="51"/>
        <v>8157.41</v>
      </c>
      <c r="D131" s="90">
        <f t="shared" ca="1" si="52"/>
        <v>49248</v>
      </c>
      <c r="E131" s="49">
        <f t="shared" ca="1" si="53"/>
        <v>2034</v>
      </c>
      <c r="F131" s="68">
        <f t="shared" ca="1" si="54"/>
        <v>10</v>
      </c>
      <c r="G131" s="91">
        <f ca="1">IF(F131="",SUM($G$17:G130),IF(F131=12,(B131*$C$2*2),($C$2*B131)))</f>
        <v>1431.6201500000002</v>
      </c>
      <c r="H131" s="92">
        <f ca="1">IF(F131="",SUM($H$17:H130),IF($O$11=1,G131,IF($O$11=2,((G131/$C$2)*8.5%),IF($O$11=3,0,0))))</f>
        <v>1431.6201500000002</v>
      </c>
      <c r="I131" s="92">
        <f ca="1">IF(F131&lt;&gt;"",IF($H$4&lt;&gt;"Sim",(G131+H131)*$G$9,((G131+H131)*$G$8)),SUM($I$17:I130))</f>
        <v>200.42682100000005</v>
      </c>
      <c r="J131" s="92">
        <f t="shared" ca="1" si="42"/>
        <v>0</v>
      </c>
      <c r="K131" s="92">
        <f t="shared" si="43"/>
        <v>0</v>
      </c>
      <c r="L131" s="92">
        <f t="shared" si="44"/>
        <v>0</v>
      </c>
      <c r="M131" s="92">
        <f t="shared" si="45"/>
        <v>0</v>
      </c>
      <c r="N131" s="92">
        <f ca="1">IF(F131&lt;&gt;"",SUM(J131:M131),SUM($N$17:N130))</f>
        <v>0</v>
      </c>
      <c r="O131" s="21">
        <f ca="1">IF(F131="",SUM($O$17:O130),P130*$H$1)</f>
        <v>2124.5476887767145</v>
      </c>
      <c r="P131" s="21">
        <f t="shared" ca="1" si="55"/>
        <v>441258.98282970459</v>
      </c>
      <c r="Q131" s="1"/>
      <c r="R131" s="49"/>
      <c r="S131" s="36">
        <v>115</v>
      </c>
      <c r="T131" s="20">
        <v>7</v>
      </c>
      <c r="U131" s="21">
        <f t="shared" ca="1" si="61"/>
        <v>2298451.2082842663</v>
      </c>
      <c r="V131" s="19">
        <f t="shared" ca="1" si="62"/>
        <v>16842.59</v>
      </c>
      <c r="W131" s="21">
        <f t="shared" ca="1" si="63"/>
        <v>11187.827478297493</v>
      </c>
      <c r="X131" s="21">
        <f t="shared" ca="1" si="64"/>
        <v>2292796.445762564</v>
      </c>
      <c r="Y131">
        <f t="shared" ca="1" si="56"/>
        <v>115</v>
      </c>
      <c r="AA131" s="213">
        <f t="shared" ca="1" si="46"/>
        <v>14316.201499999999</v>
      </c>
      <c r="AB131" s="213"/>
      <c r="AC131" s="38">
        <f t="shared" ca="1" si="57"/>
        <v>115</v>
      </c>
      <c r="AK131" s="43">
        <f t="shared" ca="1" si="58"/>
        <v>60175</v>
      </c>
      <c r="AL131" s="46">
        <f t="shared" si="65"/>
        <v>6</v>
      </c>
      <c r="AM131" s="81">
        <f t="shared" ca="1" si="47"/>
        <v>23147.815089618623</v>
      </c>
      <c r="AN131" s="81">
        <f t="shared" ca="1" si="66"/>
        <v>115066.31119953595</v>
      </c>
      <c r="AQ131" s="43">
        <f t="shared" ca="1" si="39"/>
        <v>60175</v>
      </c>
      <c r="AR131" s="46">
        <f t="shared" si="67"/>
        <v>66</v>
      </c>
      <c r="AS131" s="81">
        <f t="shared" ca="1" si="40"/>
        <v>27114.638595821711</v>
      </c>
      <c r="AT131" s="10">
        <f t="shared" ca="1" si="41"/>
        <v>1762451.508728411</v>
      </c>
      <c r="AU131" s="77"/>
      <c r="AV131" s="43">
        <f t="shared" ca="1" si="59"/>
        <v>60175</v>
      </c>
      <c r="AW131" s="46">
        <f t="shared" si="68"/>
        <v>186</v>
      </c>
      <c r="AX131" s="81">
        <f t="shared" ca="1" si="48"/>
        <v>16268.783157493026</v>
      </c>
      <c r="AY131" s="10">
        <f t="shared" ca="1" si="60"/>
        <v>3009724.8841362097</v>
      </c>
    </row>
    <row r="132" spans="1:51" x14ac:dyDescent="0.25">
      <c r="A132" s="19">
        <f t="shared" ca="1" si="49"/>
        <v>25000</v>
      </c>
      <c r="B132" s="19">
        <f t="shared" ca="1" si="50"/>
        <v>16842.59</v>
      </c>
      <c r="C132" s="19">
        <f t="shared" ca="1" si="51"/>
        <v>8157.41</v>
      </c>
      <c r="D132" s="90">
        <f t="shared" ca="1" si="52"/>
        <v>49278</v>
      </c>
      <c r="E132" s="49">
        <f t="shared" ca="1" si="53"/>
        <v>2034</v>
      </c>
      <c r="F132" s="68">
        <f t="shared" ca="1" si="54"/>
        <v>11</v>
      </c>
      <c r="G132" s="91">
        <f ca="1">IF(F132="",SUM($G$17:G131),IF(F132=12,(B132*$C$2*2),($C$2*B132)))</f>
        <v>1431.6201500000002</v>
      </c>
      <c r="H132" s="92">
        <f ca="1">IF(F132="",SUM($H$17:H131),IF($O$11=1,G132,IF($O$11=2,((G132/$C$2)*8.5%),IF($O$11=3,0,0))))</f>
        <v>1431.6201500000002</v>
      </c>
      <c r="I132" s="92">
        <f ca="1">IF(F132&lt;&gt;"",IF($H$4&lt;&gt;"Sim",(G132+H132)*$G$9,((G132+H132)*$G$8)),SUM($I$17:I131))</f>
        <v>200.42682100000005</v>
      </c>
      <c r="J132" s="92">
        <f t="shared" ca="1" si="42"/>
        <v>0</v>
      </c>
      <c r="K132" s="92">
        <f t="shared" si="43"/>
        <v>0</v>
      </c>
      <c r="L132" s="92">
        <f t="shared" si="44"/>
        <v>0</v>
      </c>
      <c r="M132" s="92">
        <f t="shared" si="45"/>
        <v>0</v>
      </c>
      <c r="N132" s="92">
        <f ca="1">IF(F132&lt;&gt;"",SUM(J132:M132),SUM($N$17:N131))</f>
        <v>0</v>
      </c>
      <c r="O132" s="21">
        <f ca="1">IF(F132="",SUM($O$17:O131),P131*$H$1)</f>
        <v>2147.850411335427</v>
      </c>
      <c r="P132" s="21">
        <f t="shared" ca="1" si="55"/>
        <v>446069.64672003995</v>
      </c>
      <c r="Q132" s="1"/>
      <c r="R132" s="49"/>
      <c r="S132" s="36">
        <v>116</v>
      </c>
      <c r="T132" s="20">
        <v>8</v>
      </c>
      <c r="U132" s="21">
        <f t="shared" ca="1" si="61"/>
        <v>2292796.445762564</v>
      </c>
      <c r="V132" s="19">
        <f t="shared" ca="1" si="62"/>
        <v>16842.59</v>
      </c>
      <c r="W132" s="21">
        <f t="shared" ca="1" si="63"/>
        <v>11160.302635788101</v>
      </c>
      <c r="X132" s="21">
        <f t="shared" ca="1" si="64"/>
        <v>2287114.1583983521</v>
      </c>
      <c r="Y132">
        <f t="shared" ca="1" si="56"/>
        <v>116</v>
      </c>
      <c r="AA132" s="213">
        <f t="shared" ca="1" si="46"/>
        <v>14316.201499999999</v>
      </c>
      <c r="AB132" s="213"/>
      <c r="AC132" s="38">
        <f t="shared" ca="1" si="57"/>
        <v>116</v>
      </c>
      <c r="AK132" s="43">
        <f t="shared" ca="1" si="58"/>
        <v>60206</v>
      </c>
      <c r="AL132" s="46">
        <f t="shared" si="65"/>
        <v>5</v>
      </c>
      <c r="AM132" s="81">
        <f t="shared" ca="1" si="47"/>
        <v>23125.280457533438</v>
      </c>
      <c r="AN132" s="81">
        <f t="shared" ca="1" si="66"/>
        <v>91941.030742002506</v>
      </c>
      <c r="AQ132" s="43">
        <f t="shared" ca="1" si="39"/>
        <v>60206</v>
      </c>
      <c r="AR132" s="46">
        <f t="shared" si="67"/>
        <v>65</v>
      </c>
      <c r="AS132" s="81">
        <f t="shared" ca="1" si="40"/>
        <v>27246.620470247872</v>
      </c>
      <c r="AT132" s="10">
        <f t="shared" ca="1" si="41"/>
        <v>1743783.7100958638</v>
      </c>
      <c r="AU132" s="77"/>
      <c r="AV132" s="43">
        <f t="shared" ca="1" si="59"/>
        <v>60206</v>
      </c>
      <c r="AW132" s="46">
        <f t="shared" si="68"/>
        <v>185</v>
      </c>
      <c r="AX132" s="81">
        <f t="shared" ca="1" si="48"/>
        <v>16347.972282148725</v>
      </c>
      <c r="AY132" s="10">
        <f t="shared" ca="1" si="60"/>
        <v>3008026.899915365</v>
      </c>
    </row>
    <row r="133" spans="1:51" x14ac:dyDescent="0.25">
      <c r="A133" s="19">
        <f t="shared" ca="1" si="49"/>
        <v>25000</v>
      </c>
      <c r="B133" s="19">
        <f t="shared" ca="1" si="50"/>
        <v>16842.59</v>
      </c>
      <c r="C133" s="19">
        <f t="shared" ca="1" si="51"/>
        <v>8157.41</v>
      </c>
      <c r="D133" s="90">
        <f t="shared" ca="1" si="52"/>
        <v>49309</v>
      </c>
      <c r="E133" s="49">
        <f t="shared" ca="1" si="53"/>
        <v>2034</v>
      </c>
      <c r="F133" s="68">
        <f t="shared" ca="1" si="54"/>
        <v>12</v>
      </c>
      <c r="G133" s="91">
        <f ca="1">IF(F133="",SUM($G$17:G132),IF(F133=12,(B133*$C$2*2),($C$2*B133)))</f>
        <v>2863.2403000000004</v>
      </c>
      <c r="H133" s="92">
        <f ca="1">IF(F133="",SUM($H$17:H132),IF($O$11=1,G133,IF($O$11=2,((G133/$C$2)*8.5%),IF($O$11=3,0,0))))</f>
        <v>2863.2403000000004</v>
      </c>
      <c r="I133" s="92">
        <f ca="1">IF(F133&lt;&gt;"",IF($H$4&lt;&gt;"Sim",(G133+H133)*$G$9,((G133+H133)*$G$8)),SUM($I$17:I132))</f>
        <v>400.85364200000009</v>
      </c>
      <c r="J133" s="92">
        <f t="shared" ca="1" si="42"/>
        <v>0</v>
      </c>
      <c r="K133" s="92">
        <f t="shared" si="43"/>
        <v>0</v>
      </c>
      <c r="L133" s="92">
        <f t="shared" si="44"/>
        <v>0</v>
      </c>
      <c r="M133" s="92">
        <f t="shared" si="45"/>
        <v>0</v>
      </c>
      <c r="N133" s="92">
        <f ca="1">IF(F133&lt;&gt;"",SUM(J133:M133),SUM($N$17:N132))</f>
        <v>0</v>
      </c>
      <c r="O133" s="21">
        <f ca="1">IF(F133="",SUM($O$17:O132),P132*$H$1)</f>
        <v>2171.2665610745044</v>
      </c>
      <c r="P133" s="21">
        <f t="shared" ca="1" si="55"/>
        <v>453566.54023911449</v>
      </c>
      <c r="Q133" s="1"/>
      <c r="R133" s="49"/>
      <c r="S133" s="36">
        <v>117</v>
      </c>
      <c r="T133" s="20">
        <v>9</v>
      </c>
      <c r="U133" s="21">
        <f t="shared" ca="1" si="61"/>
        <v>2287114.1583983521</v>
      </c>
      <c r="V133" s="19">
        <f t="shared" ca="1" si="62"/>
        <v>16842.59</v>
      </c>
      <c r="W133" s="21">
        <f t="shared" ca="1" si="63"/>
        <v>11132.64381471599</v>
      </c>
      <c r="X133" s="21">
        <f t="shared" ca="1" si="64"/>
        <v>2281404.2122130683</v>
      </c>
      <c r="Y133">
        <f t="shared" ca="1" si="56"/>
        <v>117</v>
      </c>
      <c r="AA133" s="213">
        <f t="shared" ca="1" si="46"/>
        <v>14316.201499999999</v>
      </c>
      <c r="AB133" s="213"/>
      <c r="AC133" s="38">
        <f t="shared" ca="1" si="57"/>
        <v>117</v>
      </c>
      <c r="AK133" s="43">
        <f t="shared" ca="1" si="58"/>
        <v>60236</v>
      </c>
      <c r="AL133" s="46">
        <f t="shared" si="65"/>
        <v>4</v>
      </c>
      <c r="AM133" s="81">
        <f t="shared" ca="1" si="47"/>
        <v>23097.139589542239</v>
      </c>
      <c r="AN133" s="81">
        <f t="shared" ca="1" si="66"/>
        <v>68843.891152460274</v>
      </c>
      <c r="AQ133" s="43">
        <f t="shared" ca="1" si="39"/>
        <v>60236</v>
      </c>
      <c r="AR133" s="46">
        <f t="shared" si="67"/>
        <v>64</v>
      </c>
      <c r="AS133" s="81">
        <f t="shared" ca="1" si="40"/>
        <v>27379.244773121514</v>
      </c>
      <c r="AT133" s="10">
        <f t="shared" ca="1" si="41"/>
        <v>1724892.4207066554</v>
      </c>
      <c r="AU133" s="77"/>
      <c r="AV133" s="43">
        <f t="shared" ca="1" si="59"/>
        <v>60236</v>
      </c>
      <c r="AW133" s="46">
        <f t="shared" si="68"/>
        <v>184</v>
      </c>
      <c r="AX133" s="81">
        <f t="shared" ca="1" si="48"/>
        <v>16427.546863872911</v>
      </c>
      <c r="AY133" s="10">
        <f t="shared" ca="1" si="60"/>
        <v>3006241.0760887424</v>
      </c>
    </row>
    <row r="134" spans="1:51" x14ac:dyDescent="0.25">
      <c r="A134" s="19">
        <f t="shared" ca="1" si="49"/>
        <v>25000</v>
      </c>
      <c r="B134" s="19">
        <f t="shared" ca="1" si="50"/>
        <v>16842.59</v>
      </c>
      <c r="C134" s="19">
        <f t="shared" ca="1" si="51"/>
        <v>8157.41</v>
      </c>
      <c r="D134" s="90">
        <f t="shared" ca="1" si="52"/>
        <v>49340</v>
      </c>
      <c r="E134" s="49">
        <f t="shared" ca="1" si="53"/>
        <v>2035</v>
      </c>
      <c r="F134" s="68">
        <f t="shared" ca="1" si="54"/>
        <v>1</v>
      </c>
      <c r="G134" s="91">
        <f ca="1">IF(F134="",SUM($G$17:G133),IF(F134=12,(B134*$C$2*2),($C$2*B134)))</f>
        <v>1431.6201500000002</v>
      </c>
      <c r="H134" s="92">
        <f ca="1">IF(F134="",SUM($H$17:H133),IF($O$11=1,G134,IF($O$11=2,((G134/$C$2)*8.5%),IF($O$11=3,0,0))))</f>
        <v>1431.6201500000002</v>
      </c>
      <c r="I134" s="92">
        <f ca="1">IF(F134&lt;&gt;"",IF($H$4&lt;&gt;"Sim",(G134+H134)*$G$9,((G134+H134)*$G$8)),SUM($I$17:I133))</f>
        <v>200.42682100000005</v>
      </c>
      <c r="J134" s="92">
        <f t="shared" ca="1" si="42"/>
        <v>0</v>
      </c>
      <c r="K134" s="92">
        <f t="shared" si="43"/>
        <v>0</v>
      </c>
      <c r="L134" s="92">
        <f t="shared" si="44"/>
        <v>0</v>
      </c>
      <c r="M134" s="92">
        <f t="shared" si="45"/>
        <v>0</v>
      </c>
      <c r="N134" s="92">
        <f ca="1">IF(F134&lt;&gt;"",SUM(J134:M134),SUM($N$17:N133))</f>
        <v>0</v>
      </c>
      <c r="O134" s="21">
        <f ca="1">IF(F134="",SUM($O$17:O133),P133*$H$1)</f>
        <v>2207.7580693615923</v>
      </c>
      <c r="P134" s="21">
        <f t="shared" ca="1" si="55"/>
        <v>458437.11178747605</v>
      </c>
      <c r="Q134" s="1"/>
      <c r="R134" s="49"/>
      <c r="S134" s="36">
        <v>118</v>
      </c>
      <c r="T134" s="20">
        <v>10</v>
      </c>
      <c r="U134" s="21">
        <f t="shared" ca="1" si="61"/>
        <v>2281404.2122130683</v>
      </c>
      <c r="V134" s="19">
        <f t="shared" ca="1" si="62"/>
        <v>16842.59</v>
      </c>
      <c r="W134" s="21">
        <f t="shared" ca="1" si="63"/>
        <v>11104.850362933732</v>
      </c>
      <c r="X134" s="21">
        <f t="shared" ca="1" si="64"/>
        <v>2275666.4725760021</v>
      </c>
      <c r="Y134">
        <f t="shared" ca="1" si="56"/>
        <v>118</v>
      </c>
      <c r="AA134" s="213">
        <f t="shared" ca="1" si="46"/>
        <v>14316.201499999999</v>
      </c>
      <c r="AB134" s="213"/>
      <c r="AC134" s="38">
        <f t="shared" ca="1" si="57"/>
        <v>118</v>
      </c>
      <c r="AK134" s="43">
        <f t="shared" ca="1" si="58"/>
        <v>60267</v>
      </c>
      <c r="AL134" s="46">
        <f t="shared" si="65"/>
        <v>3</v>
      </c>
      <c r="AM134" s="81">
        <f t="shared" ca="1" si="47"/>
        <v>23059.664091253286</v>
      </c>
      <c r="AN134" s="81">
        <f t="shared" ca="1" si="66"/>
        <v>45784.227061206984</v>
      </c>
      <c r="AQ134" s="43">
        <f t="shared" ca="1" si="39"/>
        <v>60267</v>
      </c>
      <c r="AR134" s="46">
        <f t="shared" si="67"/>
        <v>63</v>
      </c>
      <c r="AS134" s="81">
        <f t="shared" ca="1" si="40"/>
        <v>27512.514631495585</v>
      </c>
      <c r="AT134" s="10">
        <f t="shared" ca="1" si="41"/>
        <v>1705775.9071527263</v>
      </c>
      <c r="AU134" s="77"/>
      <c r="AV134" s="43">
        <f t="shared" ca="1" si="59"/>
        <v>60267</v>
      </c>
      <c r="AW134" s="46">
        <f t="shared" si="68"/>
        <v>183</v>
      </c>
      <c r="AX134" s="81">
        <f t="shared" ca="1" si="48"/>
        <v>16507.508778897354</v>
      </c>
      <c r="AY134" s="10">
        <f t="shared" ca="1" si="60"/>
        <v>3004366.5977593181</v>
      </c>
    </row>
    <row r="135" spans="1:51" x14ac:dyDescent="0.25">
      <c r="A135" s="19">
        <f t="shared" ca="1" si="49"/>
        <v>25000</v>
      </c>
      <c r="B135" s="19">
        <f t="shared" ca="1" si="50"/>
        <v>16842.59</v>
      </c>
      <c r="C135" s="19">
        <f t="shared" ca="1" si="51"/>
        <v>8157.41</v>
      </c>
      <c r="D135" s="90">
        <f t="shared" ca="1" si="52"/>
        <v>49368</v>
      </c>
      <c r="E135" s="49">
        <f t="shared" ca="1" si="53"/>
        <v>2035</v>
      </c>
      <c r="F135" s="68">
        <f t="shared" ca="1" si="54"/>
        <v>2</v>
      </c>
      <c r="G135" s="91">
        <f ca="1">IF(F135="",SUM($G$17:G134),IF(F135=12,(B135*$C$2*2),($C$2*B135)))</f>
        <v>1431.6201500000002</v>
      </c>
      <c r="H135" s="92">
        <f ca="1">IF(F135="",SUM($H$17:H134),IF($O$11=1,G135,IF($O$11=2,((G135/$C$2)*8.5%),IF($O$11=3,0,0))))</f>
        <v>1431.6201500000002</v>
      </c>
      <c r="I135" s="92">
        <f ca="1">IF(F135&lt;&gt;"",IF($H$4&lt;&gt;"Sim",(G135+H135)*$G$9,((G135+H135)*$G$8)),SUM($I$17:I134))</f>
        <v>200.42682100000005</v>
      </c>
      <c r="J135" s="92">
        <f t="shared" ca="1" si="42"/>
        <v>0</v>
      </c>
      <c r="K135" s="92">
        <f t="shared" si="43"/>
        <v>0</v>
      </c>
      <c r="L135" s="92">
        <f t="shared" si="44"/>
        <v>0</v>
      </c>
      <c r="M135" s="92">
        <f t="shared" si="45"/>
        <v>0</v>
      </c>
      <c r="N135" s="92">
        <f ca="1">IF(F135&lt;&gt;"",SUM(J135:M135),SUM($N$17:N134))</f>
        <v>0</v>
      </c>
      <c r="O135" s="21">
        <f ca="1">IF(F135="",SUM($O$17:O134),P134*$H$1)</f>
        <v>2231.4658226553634</v>
      </c>
      <c r="P135" s="21">
        <f t="shared" ca="1" si="55"/>
        <v>463331.39108913136</v>
      </c>
      <c r="Q135" s="1"/>
      <c r="R135" s="49"/>
      <c r="S135" s="36">
        <v>119</v>
      </c>
      <c r="T135" s="20">
        <v>11</v>
      </c>
      <c r="U135" s="21">
        <f t="shared" ca="1" si="61"/>
        <v>2275666.4725760021</v>
      </c>
      <c r="V135" s="19">
        <f t="shared" ca="1" si="62"/>
        <v>16842.59</v>
      </c>
      <c r="W135" s="21">
        <f t="shared" ca="1" si="63"/>
        <v>11076.921625119539</v>
      </c>
      <c r="X135" s="21">
        <f t="shared" ca="1" si="64"/>
        <v>2269900.8042011219</v>
      </c>
      <c r="Y135">
        <f t="shared" ca="1" si="56"/>
        <v>119</v>
      </c>
      <c r="AA135" s="213">
        <f t="shared" ca="1" si="46"/>
        <v>14316.201499999999</v>
      </c>
      <c r="AB135" s="213"/>
      <c r="AC135" s="38">
        <f t="shared" ca="1" si="57"/>
        <v>119</v>
      </c>
      <c r="AK135" s="43">
        <f t="shared" ca="1" si="58"/>
        <v>60298</v>
      </c>
      <c r="AL135" s="46">
        <f t="shared" si="65"/>
        <v>2</v>
      </c>
      <c r="AM135" s="81">
        <f t="shared" ca="1" si="47"/>
        <v>23003.54205076128</v>
      </c>
      <c r="AN135" s="81">
        <f t="shared" ca="1" si="66"/>
        <v>22780.685010445704</v>
      </c>
      <c r="AQ135" s="43">
        <f t="shared" ca="1" si="39"/>
        <v>60298</v>
      </c>
      <c r="AR135" s="46">
        <f t="shared" si="67"/>
        <v>62</v>
      </c>
      <c r="AS135" s="81">
        <f t="shared" ca="1" si="40"/>
        <v>27646.433187644132</v>
      </c>
      <c r="AT135" s="10">
        <f t="shared" ca="1" si="41"/>
        <v>1686432.424446292</v>
      </c>
      <c r="AU135" s="77"/>
      <c r="AV135" s="43">
        <f t="shared" ca="1" si="59"/>
        <v>60298</v>
      </c>
      <c r="AW135" s="46">
        <f t="shared" si="68"/>
        <v>182</v>
      </c>
      <c r="AX135" s="81">
        <f t="shared" ca="1" si="48"/>
        <v>16587.859912586482</v>
      </c>
      <c r="AY135" s="10">
        <f t="shared" ca="1" si="60"/>
        <v>3002402.644178153</v>
      </c>
    </row>
    <row r="136" spans="1:51" x14ac:dyDescent="0.25">
      <c r="A136" s="19">
        <f t="shared" ca="1" si="49"/>
        <v>25000</v>
      </c>
      <c r="B136" s="19">
        <f t="shared" ca="1" si="50"/>
        <v>16842.59</v>
      </c>
      <c r="C136" s="19">
        <f t="shared" ca="1" si="51"/>
        <v>8157.41</v>
      </c>
      <c r="D136" s="90">
        <f t="shared" ca="1" si="52"/>
        <v>49399</v>
      </c>
      <c r="E136" s="49">
        <f t="shared" ca="1" si="53"/>
        <v>2035</v>
      </c>
      <c r="F136" s="68">
        <f t="shared" ca="1" si="54"/>
        <v>3</v>
      </c>
      <c r="G136" s="91">
        <f ca="1">IF(F136="",SUM($G$17:G135),IF(F136=12,(B136*$C$2*2),($C$2*B136)))</f>
        <v>1431.6201500000002</v>
      </c>
      <c r="H136" s="92">
        <f ca="1">IF(F136="",SUM($H$17:H135),IF($O$11=1,G136,IF($O$11=2,((G136/$C$2)*8.5%),IF($O$11=3,0,0))))</f>
        <v>1431.6201500000002</v>
      </c>
      <c r="I136" s="92">
        <f ca="1">IF(F136&lt;&gt;"",IF($H$4&lt;&gt;"Sim",(G136+H136)*$G$9,((G136+H136)*$G$8)),SUM($I$17:I135))</f>
        <v>200.42682100000005</v>
      </c>
      <c r="J136" s="92">
        <f t="shared" ca="1" si="42"/>
        <v>0</v>
      </c>
      <c r="K136" s="92">
        <f t="shared" si="43"/>
        <v>0</v>
      </c>
      <c r="L136" s="92">
        <f t="shared" si="44"/>
        <v>0</v>
      </c>
      <c r="M136" s="92">
        <f t="shared" si="45"/>
        <v>0</v>
      </c>
      <c r="N136" s="92">
        <f ca="1">IF(F136&lt;&gt;"",SUM(J136:M136),SUM($N$17:N135))</f>
        <v>0</v>
      </c>
      <c r="O136" s="21">
        <f ca="1">IF(F136="",SUM($O$17:O135),P135*$H$1)</f>
        <v>2255.2889746370824</v>
      </c>
      <c r="P136" s="21">
        <f t="shared" ca="1" si="55"/>
        <v>468249.49354276841</v>
      </c>
      <c r="Q136" s="1"/>
      <c r="R136" s="49"/>
      <c r="S136" s="36">
        <v>120</v>
      </c>
      <c r="T136" s="20">
        <v>12</v>
      </c>
      <c r="U136" s="21">
        <f t="shared" ca="1" si="61"/>
        <v>2269900.8042011219</v>
      </c>
      <c r="V136" s="19">
        <f t="shared" ca="1" si="62"/>
        <v>16842.59</v>
      </c>
      <c r="W136" s="21">
        <f t="shared" ca="1" si="63"/>
        <v>11048.856942761811</v>
      </c>
      <c r="X136" s="21">
        <f t="shared" ca="1" si="64"/>
        <v>2264107.0711438837</v>
      </c>
      <c r="Y136">
        <f t="shared" ca="1" si="56"/>
        <v>120</v>
      </c>
      <c r="AA136" s="213">
        <f t="shared" ca="1" si="46"/>
        <v>14316.201499999999</v>
      </c>
      <c r="AB136" s="213"/>
      <c r="AC136" s="38">
        <f t="shared" ca="1" si="57"/>
        <v>120</v>
      </c>
      <c r="AK136" s="43">
        <f t="shared" ca="1" si="58"/>
        <v>60326</v>
      </c>
      <c r="AL136" s="46">
        <f t="shared" si="65"/>
        <v>1</v>
      </c>
      <c r="AM136" s="81">
        <f t="shared" ca="1" si="47"/>
        <v>22891.571146647202</v>
      </c>
      <c r="AN136" s="81">
        <f t="shared" ca="1" si="66"/>
        <v>-110.88613620149772</v>
      </c>
      <c r="AQ136" s="43">
        <f t="shared" ca="1" si="39"/>
        <v>60326</v>
      </c>
      <c r="AR136" s="46">
        <f t="shared" si="67"/>
        <v>61</v>
      </c>
      <c r="AS136" s="81">
        <f t="shared" ca="1" si="40"/>
        <v>27781.003599136366</v>
      </c>
      <c r="AT136" s="10">
        <f t="shared" ca="1" si="41"/>
        <v>1666860.2159481819</v>
      </c>
      <c r="AU136" s="77"/>
      <c r="AV136" s="43">
        <f t="shared" ca="1" si="59"/>
        <v>60326</v>
      </c>
      <c r="AW136" s="46">
        <f t="shared" si="68"/>
        <v>181</v>
      </c>
      <c r="AX136" s="81">
        <f t="shared" ca="1" si="48"/>
        <v>16668.602159481823</v>
      </c>
      <c r="AY136" s="10">
        <f t="shared" ca="1" si="60"/>
        <v>3000348.3887067279</v>
      </c>
    </row>
    <row r="137" spans="1:51" x14ac:dyDescent="0.25">
      <c r="A137" s="10">
        <f t="shared" ca="1" si="49"/>
        <v>25000</v>
      </c>
      <c r="B137" s="10">
        <f t="shared" ca="1" si="50"/>
        <v>16842.59</v>
      </c>
      <c r="C137" s="10">
        <f t="shared" ca="1" si="51"/>
        <v>8157.41</v>
      </c>
      <c r="D137" s="43">
        <f t="shared" ca="1" si="52"/>
        <v>49429</v>
      </c>
      <c r="E137" s="47">
        <f t="shared" ca="1" si="53"/>
        <v>2035</v>
      </c>
      <c r="F137" s="67">
        <f t="shared" ca="1" si="54"/>
        <v>4</v>
      </c>
      <c r="G137" s="11">
        <f ca="1">IF(F137="",SUM($G$17:G136),IF(F137=12,(B137*$C$2*2),($C$2*B137)))</f>
        <v>1431.6201500000002</v>
      </c>
      <c r="H137" s="61">
        <f ca="1">IF(F137="",SUM($H$17:H136),IF($O$11=1,G137,IF($O$11=2,((G137/$C$2)*8.5%),IF($O$11=3,0,0))))</f>
        <v>1431.6201500000002</v>
      </c>
      <c r="I137" s="61">
        <f ca="1">IF(F137&lt;&gt;"",IF($H$4&lt;&gt;"Sim",(G137+H137)*$G$9,((G137+H137)*$G$8)),SUM($I$17:I136))</f>
        <v>200.42682100000005</v>
      </c>
      <c r="J137" s="61">
        <f t="shared" ca="1" si="42"/>
        <v>0</v>
      </c>
      <c r="K137" s="61">
        <f t="shared" si="43"/>
        <v>0</v>
      </c>
      <c r="L137" s="61">
        <f t="shared" si="44"/>
        <v>0</v>
      </c>
      <c r="M137" s="61">
        <f t="shared" si="45"/>
        <v>0</v>
      </c>
      <c r="N137" s="61">
        <f ca="1">IF(F137&lt;&gt;"",SUM(J137:M137),SUM($N$17:N136))</f>
        <v>0</v>
      </c>
      <c r="O137" s="8">
        <f ca="1">IF(F137="",SUM($O$17:O136),P136*$H$1)</f>
        <v>2279.2280870156983</v>
      </c>
      <c r="P137" s="8">
        <f t="shared" ca="1" si="55"/>
        <v>473191.53510878404</v>
      </c>
      <c r="Q137" s="1"/>
      <c r="R137" s="47">
        <v>11</v>
      </c>
      <c r="S137" s="36">
        <v>121</v>
      </c>
      <c r="T137" s="7">
        <v>1</v>
      </c>
      <c r="U137" s="8">
        <f t="shared" ca="1" si="61"/>
        <v>2264107.0711438837</v>
      </c>
      <c r="V137" s="10">
        <f t="shared" ca="1" si="62"/>
        <v>16842.59</v>
      </c>
      <c r="W137" s="8">
        <f t="shared" ca="1" si="63"/>
        <v>11020.655654143606</v>
      </c>
      <c r="X137" s="8">
        <f t="shared" ca="1" si="64"/>
        <v>2258285.1367980274</v>
      </c>
      <c r="Y137">
        <f t="shared" ca="1" si="56"/>
        <v>121</v>
      </c>
      <c r="AA137" s="202">
        <f t="shared" ca="1" si="46"/>
        <v>14316.201499999999</v>
      </c>
      <c r="AB137" s="202"/>
      <c r="AC137" s="38">
        <f t="shared" ca="1" si="57"/>
        <v>121</v>
      </c>
      <c r="AK137" s="210" t="s">
        <v>58</v>
      </c>
      <c r="AL137" s="211"/>
      <c r="AM137" s="4">
        <f ca="1">AVERAGE(AM17:AM136)</f>
        <v>23383.338780876187</v>
      </c>
      <c r="AQ137" s="43">
        <f t="shared" ca="1" si="39"/>
        <v>60357</v>
      </c>
      <c r="AR137" s="46">
        <f t="shared" si="67"/>
        <v>60</v>
      </c>
      <c r="AS137" s="81">
        <f t="shared" ca="1" si="40"/>
        <v>27916.229038911137</v>
      </c>
      <c r="AT137" s="10">
        <f t="shared" ca="1" si="41"/>
        <v>1647057.5132957571</v>
      </c>
      <c r="AU137" s="77"/>
      <c r="AV137" s="43">
        <f t="shared" ca="1" si="59"/>
        <v>60357</v>
      </c>
      <c r="AW137" s="46">
        <f t="shared" si="68"/>
        <v>180</v>
      </c>
      <c r="AX137" s="81">
        <f t="shared" ca="1" si="48"/>
        <v>16749.737423346687</v>
      </c>
      <c r="AY137" s="10">
        <f t="shared" ca="1" si="60"/>
        <v>2998202.9987790566</v>
      </c>
    </row>
    <row r="138" spans="1:51" x14ac:dyDescent="0.25">
      <c r="A138" s="10">
        <f t="shared" ca="1" si="49"/>
        <v>25000</v>
      </c>
      <c r="B138" s="10">
        <f t="shared" ca="1" si="50"/>
        <v>16842.59</v>
      </c>
      <c r="C138" s="10">
        <f t="shared" ca="1" si="51"/>
        <v>8157.41</v>
      </c>
      <c r="D138" s="43">
        <f t="shared" ca="1" si="52"/>
        <v>49460</v>
      </c>
      <c r="E138" s="47">
        <f t="shared" ca="1" si="53"/>
        <v>2035</v>
      </c>
      <c r="F138" s="67">
        <f t="shared" ca="1" si="54"/>
        <v>5</v>
      </c>
      <c r="G138" s="11">
        <f ca="1">IF(F138="",SUM($G$17:G137),IF(F138=12,(B138*$C$2*2),($C$2*B138)))</f>
        <v>1431.6201500000002</v>
      </c>
      <c r="H138" s="61">
        <f ca="1">IF(F138="",SUM($H$17:H137),IF($O$11=1,G138,IF($O$11=2,((G138/$C$2)*8.5%),IF($O$11=3,0,0))))</f>
        <v>1431.6201500000002</v>
      </c>
      <c r="I138" s="61">
        <f ca="1">IF(F138&lt;&gt;"",IF($H$4&lt;&gt;"Sim",(G138+H138)*$G$9,((G138+H138)*$G$8)),SUM($I$17:I137))</f>
        <v>200.42682100000005</v>
      </c>
      <c r="J138" s="61">
        <f t="shared" ca="1" si="42"/>
        <v>0</v>
      </c>
      <c r="K138" s="61">
        <f t="shared" si="43"/>
        <v>0</v>
      </c>
      <c r="L138" s="61">
        <f t="shared" si="44"/>
        <v>0</v>
      </c>
      <c r="M138" s="61">
        <f t="shared" si="45"/>
        <v>0</v>
      </c>
      <c r="N138" s="61">
        <f ca="1">IF(F138&lt;&gt;"",SUM(J138:M138),SUM($N$17:N137))</f>
        <v>0</v>
      </c>
      <c r="O138" s="8">
        <f ca="1">IF(F138="",SUM($O$17:O137),P137*$H$1)</f>
        <v>2303.2837242343066</v>
      </c>
      <c r="P138" s="8">
        <f t="shared" ca="1" si="55"/>
        <v>478157.63231201831</v>
      </c>
      <c r="Q138" s="1"/>
      <c r="R138" s="47"/>
      <c r="S138" s="36">
        <v>122</v>
      </c>
      <c r="T138" s="7">
        <v>2</v>
      </c>
      <c r="U138" s="8">
        <f t="shared" ca="1" si="61"/>
        <v>2258285.1367980274</v>
      </c>
      <c r="V138" s="10">
        <f t="shared" ca="1" si="62"/>
        <v>16842.59</v>
      </c>
      <c r="W138" s="8">
        <f t="shared" ca="1" si="63"/>
        <v>10992.317094327042</v>
      </c>
      <c r="X138" s="8">
        <f t="shared" ca="1" si="64"/>
        <v>2252434.8638923545</v>
      </c>
      <c r="Y138">
        <f t="shared" ca="1" si="56"/>
        <v>122</v>
      </c>
      <c r="AA138" s="202">
        <f t="shared" ca="1" si="46"/>
        <v>14316.201499999999</v>
      </c>
      <c r="AB138" s="202"/>
      <c r="AC138" s="38">
        <f t="shared" ca="1" si="57"/>
        <v>122</v>
      </c>
      <c r="AQ138" s="43">
        <f t="shared" ca="1" si="39"/>
        <v>60387</v>
      </c>
      <c r="AR138" s="46">
        <f t="shared" si="67"/>
        <v>59</v>
      </c>
      <c r="AS138" s="81">
        <f t="shared" ca="1" si="40"/>
        <v>28052.112695351738</v>
      </c>
      <c r="AT138" s="10">
        <f t="shared" ca="1" si="41"/>
        <v>1627022.5363304007</v>
      </c>
      <c r="AU138" s="77"/>
      <c r="AV138" s="43">
        <f t="shared" ca="1" si="59"/>
        <v>60387</v>
      </c>
      <c r="AW138" s="46">
        <f t="shared" si="68"/>
        <v>179</v>
      </c>
      <c r="AX138" s="81">
        <f t="shared" ca="1" si="48"/>
        <v>16831.267617211044</v>
      </c>
      <c r="AY138" s="10">
        <f t="shared" ca="1" si="60"/>
        <v>2995965.6358635654</v>
      </c>
    </row>
    <row r="139" spans="1:51" x14ac:dyDescent="0.25">
      <c r="A139" s="10">
        <f t="shared" ca="1" si="49"/>
        <v>25000</v>
      </c>
      <c r="B139" s="10">
        <f t="shared" ca="1" si="50"/>
        <v>16842.59</v>
      </c>
      <c r="C139" s="10">
        <f t="shared" ca="1" si="51"/>
        <v>8157.41</v>
      </c>
      <c r="D139" s="43">
        <f t="shared" ca="1" si="52"/>
        <v>49490</v>
      </c>
      <c r="E139" s="47">
        <f t="shared" ca="1" si="53"/>
        <v>2035</v>
      </c>
      <c r="F139" s="67">
        <f t="shared" ca="1" si="54"/>
        <v>6</v>
      </c>
      <c r="G139" s="11">
        <f ca="1">IF(F139="",SUM($G$17:G138),IF(F139=12,(B139*$C$2*2),($C$2*B139)))</f>
        <v>1431.6201500000002</v>
      </c>
      <c r="H139" s="61">
        <f ca="1">IF(F139="",SUM($H$17:H138),IF($O$11=1,G139,IF($O$11=2,((G139/$C$2)*8.5%),IF($O$11=3,0,0))))</f>
        <v>1431.6201500000002</v>
      </c>
      <c r="I139" s="61">
        <f ca="1">IF(F139&lt;&gt;"",IF($H$4&lt;&gt;"Sim",(G139+H139)*$G$9,((G139+H139)*$G$8)),SUM($I$17:I138))</f>
        <v>200.42682100000005</v>
      </c>
      <c r="J139" s="61">
        <f t="shared" ca="1" si="42"/>
        <v>0</v>
      </c>
      <c r="K139" s="61">
        <f t="shared" si="43"/>
        <v>0</v>
      </c>
      <c r="L139" s="61">
        <f t="shared" si="44"/>
        <v>0</v>
      </c>
      <c r="M139" s="61">
        <f t="shared" si="45"/>
        <v>0</v>
      </c>
      <c r="N139" s="61">
        <f ca="1">IF(F139&lt;&gt;"",SUM(J139:M139),SUM($N$17:N138))</f>
        <v>0</v>
      </c>
      <c r="O139" s="8">
        <f ca="1">IF(F139="",SUM($O$17:O138),P138*$H$1)</f>
        <v>2327.4564534834581</v>
      </c>
      <c r="P139" s="8">
        <f t="shared" ca="1" si="55"/>
        <v>483147.90224450169</v>
      </c>
      <c r="Q139" s="1"/>
      <c r="R139" s="47"/>
      <c r="S139" s="36">
        <v>123</v>
      </c>
      <c r="T139" s="7">
        <v>3</v>
      </c>
      <c r="U139" s="8">
        <f t="shared" ca="1" si="61"/>
        <v>2252434.8638923545</v>
      </c>
      <c r="V139" s="10">
        <f t="shared" ca="1" si="62"/>
        <v>16842.59</v>
      </c>
      <c r="W139" s="8">
        <f t="shared" ca="1" si="63"/>
        <v>10963.840595137623</v>
      </c>
      <c r="X139" s="8">
        <f t="shared" ca="1" si="64"/>
        <v>2246556.1144874925</v>
      </c>
      <c r="Y139">
        <f t="shared" ca="1" si="56"/>
        <v>123</v>
      </c>
      <c r="AA139" s="202">
        <f t="shared" ca="1" si="46"/>
        <v>14316.201499999999</v>
      </c>
      <c r="AB139" s="202"/>
      <c r="AC139" s="38">
        <f t="shared" ca="1" si="57"/>
        <v>123</v>
      </c>
      <c r="AQ139" s="43">
        <f t="shared" ca="1" si="39"/>
        <v>60418</v>
      </c>
      <c r="AR139" s="46">
        <f t="shared" si="67"/>
        <v>58</v>
      </c>
      <c r="AS139" s="81">
        <f t="shared" ca="1" si="40"/>
        <v>28188.657772361064</v>
      </c>
      <c r="AT139" s="10">
        <f t="shared" ca="1" si="41"/>
        <v>1606753.4930245806</v>
      </c>
      <c r="AU139" s="77"/>
      <c r="AV139" s="43">
        <f t="shared" ca="1" si="59"/>
        <v>60418</v>
      </c>
      <c r="AW139" s="46">
        <f t="shared" si="68"/>
        <v>178</v>
      </c>
      <c r="AX139" s="81">
        <f t="shared" ca="1" si="48"/>
        <v>16913.194663416638</v>
      </c>
      <c r="AY139" s="10">
        <f t="shared" ca="1" si="60"/>
        <v>2993635.4554247446</v>
      </c>
    </row>
    <row r="140" spans="1:51" x14ac:dyDescent="0.25">
      <c r="A140" s="10">
        <f t="shared" ca="1" si="49"/>
        <v>25000</v>
      </c>
      <c r="B140" s="10">
        <f t="shared" ca="1" si="50"/>
        <v>16842.59</v>
      </c>
      <c r="C140" s="10">
        <f t="shared" ca="1" si="51"/>
        <v>8157.41</v>
      </c>
      <c r="D140" s="43">
        <f t="shared" ca="1" si="52"/>
        <v>49521</v>
      </c>
      <c r="E140" s="47">
        <f t="shared" ca="1" si="53"/>
        <v>2035</v>
      </c>
      <c r="F140" s="67">
        <f t="shared" ca="1" si="54"/>
        <v>7</v>
      </c>
      <c r="G140" s="11">
        <f ca="1">IF(F140="",SUM($G$17:G139),IF(F140=12,(B140*$C$2*2),($C$2*B140)))</f>
        <v>1431.6201500000002</v>
      </c>
      <c r="H140" s="61">
        <f ca="1">IF(F140="",SUM($H$17:H139),IF($O$11=1,G140,IF($O$11=2,((G140/$C$2)*8.5%),IF($O$11=3,0,0))))</f>
        <v>1431.6201500000002</v>
      </c>
      <c r="I140" s="61">
        <f ca="1">IF(F140&lt;&gt;"",IF($H$4&lt;&gt;"Sim",(G140+H140)*$G$9,((G140+H140)*$G$8)),SUM($I$17:I139))</f>
        <v>200.42682100000005</v>
      </c>
      <c r="J140" s="61">
        <f t="shared" ca="1" si="42"/>
        <v>0</v>
      </c>
      <c r="K140" s="61">
        <f t="shared" si="43"/>
        <v>0</v>
      </c>
      <c r="L140" s="61">
        <f t="shared" si="44"/>
        <v>0</v>
      </c>
      <c r="M140" s="61">
        <f t="shared" si="45"/>
        <v>0</v>
      </c>
      <c r="N140" s="61">
        <f ca="1">IF(F140&lt;&gt;"",SUM(J140:M140),SUM($N$17:N139))</f>
        <v>0</v>
      </c>
      <c r="O140" s="8">
        <f ca="1">IF(F140="",SUM($O$17:O139),P139*$H$1)</f>
        <v>2351.746844714532</v>
      </c>
      <c r="P140" s="8">
        <f t="shared" ca="1" si="55"/>
        <v>488162.46256821614</v>
      </c>
      <c r="Q140" s="1"/>
      <c r="R140" s="47"/>
      <c r="S140" s="36">
        <v>124</v>
      </c>
      <c r="T140" s="7">
        <v>4</v>
      </c>
      <c r="U140" s="8">
        <f t="shared" ca="1" si="61"/>
        <v>2246556.1144874925</v>
      </c>
      <c r="V140" s="10">
        <f t="shared" ca="1" si="62"/>
        <v>16842.59</v>
      </c>
      <c r="W140" s="8">
        <f t="shared" ca="1" si="63"/>
        <v>10935.225485148476</v>
      </c>
      <c r="X140" s="8">
        <f t="shared" ca="1" si="64"/>
        <v>2240648.749972641</v>
      </c>
      <c r="Y140">
        <f t="shared" ca="1" si="56"/>
        <v>124</v>
      </c>
      <c r="AA140" s="202">
        <f t="shared" ca="1" si="46"/>
        <v>14316.201499999999</v>
      </c>
      <c r="AB140" s="202"/>
      <c r="AC140" s="38">
        <f t="shared" ca="1" si="57"/>
        <v>124</v>
      </c>
      <c r="AQ140" s="43">
        <f t="shared" ca="1" si="39"/>
        <v>60448</v>
      </c>
      <c r="AR140" s="46">
        <f t="shared" si="67"/>
        <v>57</v>
      </c>
      <c r="AS140" s="81">
        <f t="shared" ca="1" si="40"/>
        <v>28325.86748943718</v>
      </c>
      <c r="AT140" s="10">
        <f t="shared" ca="1" si="41"/>
        <v>1586248.5794084822</v>
      </c>
      <c r="AU140" s="77"/>
      <c r="AV140" s="43">
        <f t="shared" ca="1" si="59"/>
        <v>60448</v>
      </c>
      <c r="AW140" s="46">
        <f t="shared" si="68"/>
        <v>177</v>
      </c>
      <c r="AX140" s="81">
        <f t="shared" ca="1" si="48"/>
        <v>16995.520493662305</v>
      </c>
      <c r="AY140" s="10">
        <f t="shared" ca="1" si="60"/>
        <v>2991211.6068845657</v>
      </c>
    </row>
    <row r="141" spans="1:51" x14ac:dyDescent="0.25">
      <c r="A141" s="10">
        <f t="shared" ca="1" si="49"/>
        <v>25000</v>
      </c>
      <c r="B141" s="10">
        <f t="shared" ca="1" si="50"/>
        <v>16842.59</v>
      </c>
      <c r="C141" s="10">
        <f t="shared" ca="1" si="51"/>
        <v>8157.41</v>
      </c>
      <c r="D141" s="43">
        <f t="shared" ca="1" si="52"/>
        <v>49552</v>
      </c>
      <c r="E141" s="47">
        <f t="shared" ca="1" si="53"/>
        <v>2035</v>
      </c>
      <c r="F141" s="67">
        <f t="shared" ca="1" si="54"/>
        <v>8</v>
      </c>
      <c r="G141" s="11">
        <f ca="1">IF(F141="",SUM($G$17:G140),IF(F141=12,(B141*$C$2*2),($C$2*B141)))</f>
        <v>1431.6201500000002</v>
      </c>
      <c r="H141" s="61">
        <f ca="1">IF(F141="",SUM($H$17:H140),IF($O$11=1,G141,IF($O$11=2,((G141/$C$2)*8.5%),IF($O$11=3,0,0))))</f>
        <v>1431.6201500000002</v>
      </c>
      <c r="I141" s="61">
        <f ca="1">IF(F141&lt;&gt;"",IF($H$4&lt;&gt;"Sim",(G141+H141)*$G$9,((G141+H141)*$G$8)),SUM($I$17:I140))</f>
        <v>200.42682100000005</v>
      </c>
      <c r="J141" s="61">
        <f t="shared" ca="1" si="42"/>
        <v>0</v>
      </c>
      <c r="K141" s="61">
        <f t="shared" si="43"/>
        <v>0</v>
      </c>
      <c r="L141" s="61">
        <f t="shared" si="44"/>
        <v>0</v>
      </c>
      <c r="M141" s="61">
        <f t="shared" si="45"/>
        <v>0</v>
      </c>
      <c r="N141" s="61">
        <f ca="1">IF(F141&lt;&gt;"",SUM(J141:M141),SUM($N$17:N140))</f>
        <v>0</v>
      </c>
      <c r="O141" s="8">
        <f ca="1">IF(F141="",SUM($O$17:O140),P140*$H$1)</f>
        <v>2376.1554706531751</v>
      </c>
      <c r="P141" s="8">
        <f t="shared" ca="1" si="55"/>
        <v>493201.43151786929</v>
      </c>
      <c r="Q141" s="1"/>
      <c r="R141" s="47"/>
      <c r="S141" s="36">
        <v>125</v>
      </c>
      <c r="T141" s="7">
        <v>5</v>
      </c>
      <c r="U141" s="8">
        <f t="shared" ca="1" si="61"/>
        <v>2240648.749972641</v>
      </c>
      <c r="V141" s="10">
        <f t="shared" ca="1" si="62"/>
        <v>16842.59</v>
      </c>
      <c r="W141" s="8">
        <f t="shared" ca="1" si="63"/>
        <v>10906.471089664523</v>
      </c>
      <c r="X141" s="8">
        <f t="shared" ca="1" si="64"/>
        <v>2234712.6310623055</v>
      </c>
      <c r="Y141">
        <f t="shared" ca="1" si="56"/>
        <v>125</v>
      </c>
      <c r="AA141" s="202">
        <f t="shared" ca="1" si="46"/>
        <v>14316.201499999999</v>
      </c>
      <c r="AB141" s="202"/>
      <c r="AC141" s="38">
        <f t="shared" ca="1" si="57"/>
        <v>125</v>
      </c>
      <c r="AQ141" s="43">
        <f t="shared" ref="AQ141:AQ196" ca="1" si="69">EOMONTH(AQ140,1)</f>
        <v>60479</v>
      </c>
      <c r="AR141" s="46">
        <f t="shared" si="67"/>
        <v>56</v>
      </c>
      <c r="AS141" s="81">
        <f t="shared" ref="AS141:AS172" ca="1" si="70">(AT140+(AT140*$AI$10))/AR141</f>
        <v>28463.745081749224</v>
      </c>
      <c r="AT141" s="10">
        <f t="shared" ref="AT141:AT172" ca="1" si="71">(AT140+(AT140*$AI$10)-AS141)</f>
        <v>1565505.9794962073</v>
      </c>
      <c r="AU141" s="77"/>
      <c r="AV141" s="43">
        <f t="shared" ca="1" si="59"/>
        <v>60479</v>
      </c>
      <c r="AW141" s="46">
        <f t="shared" si="68"/>
        <v>176</v>
      </c>
      <c r="AX141" s="81">
        <f t="shared" ca="1" si="48"/>
        <v>17078.247049049529</v>
      </c>
      <c r="AY141" s="10">
        <f t="shared" ca="1" si="60"/>
        <v>2988693.2335836678</v>
      </c>
    </row>
    <row r="142" spans="1:51" x14ac:dyDescent="0.25">
      <c r="A142" s="10">
        <f t="shared" ca="1" si="49"/>
        <v>25000</v>
      </c>
      <c r="B142" s="10">
        <f t="shared" ca="1" si="50"/>
        <v>16842.59</v>
      </c>
      <c r="C142" s="10">
        <f t="shared" ca="1" si="51"/>
        <v>8157.41</v>
      </c>
      <c r="D142" s="43">
        <f t="shared" ca="1" si="52"/>
        <v>49582</v>
      </c>
      <c r="E142" s="47">
        <f t="shared" ca="1" si="53"/>
        <v>2035</v>
      </c>
      <c r="F142" s="67">
        <f t="shared" ca="1" si="54"/>
        <v>9</v>
      </c>
      <c r="G142" s="11">
        <f ca="1">IF(F142="",SUM($G$17:G141),IF(F142=12,(B142*$C$2*2),($C$2*B142)))</f>
        <v>1431.6201500000002</v>
      </c>
      <c r="H142" s="61">
        <f ca="1">IF(F142="",SUM($H$17:H141),IF($O$11=1,G142,IF($O$11=2,((G142/$C$2)*8.5%),IF($O$11=3,0,0))))</f>
        <v>1431.6201500000002</v>
      </c>
      <c r="I142" s="61">
        <f ca="1">IF(F142&lt;&gt;"",IF($H$4&lt;&gt;"Sim",(G142+H142)*$G$9,((G142+H142)*$G$8)),SUM($I$17:I141))</f>
        <v>200.42682100000005</v>
      </c>
      <c r="J142" s="61">
        <f t="shared" ca="1" si="42"/>
        <v>0</v>
      </c>
      <c r="K142" s="61">
        <f t="shared" si="43"/>
        <v>0</v>
      </c>
      <c r="L142" s="61">
        <f t="shared" si="44"/>
        <v>0</v>
      </c>
      <c r="M142" s="61">
        <f t="shared" si="45"/>
        <v>0</v>
      </c>
      <c r="N142" s="61">
        <f ca="1">IF(F142&lt;&gt;"",SUM(J142:M142),SUM($N$17:N141))</f>
        <v>0</v>
      </c>
      <c r="O142" s="8">
        <f ca="1">IF(F142="",SUM($O$17:O141),P141*$H$1)</f>
        <v>2400.6829068128054</v>
      </c>
      <c r="P142" s="8">
        <f t="shared" ca="1" si="55"/>
        <v>498264.92790368205</v>
      </c>
      <c r="Q142" s="1"/>
      <c r="R142" s="47"/>
      <c r="S142" s="36">
        <v>126</v>
      </c>
      <c r="T142" s="7">
        <v>6</v>
      </c>
      <c r="U142" s="8">
        <f t="shared" ca="1" si="61"/>
        <v>2234712.6310623055</v>
      </c>
      <c r="V142" s="10">
        <f t="shared" ca="1" si="62"/>
        <v>16842.59</v>
      </c>
      <c r="W142" s="8">
        <f t="shared" ca="1" si="63"/>
        <v>10877.576730706576</v>
      </c>
      <c r="X142" s="8">
        <f t="shared" ca="1" si="64"/>
        <v>2228747.6177930124</v>
      </c>
      <c r="Y142">
        <f t="shared" ca="1" si="56"/>
        <v>126</v>
      </c>
      <c r="AA142" s="202">
        <f t="shared" ca="1" si="46"/>
        <v>14316.201499999999</v>
      </c>
      <c r="AB142" s="202"/>
      <c r="AC142" s="38">
        <f t="shared" ca="1" si="57"/>
        <v>126</v>
      </c>
      <c r="AQ142" s="43">
        <f t="shared" ca="1" si="69"/>
        <v>60510</v>
      </c>
      <c r="AR142" s="46">
        <f t="shared" si="67"/>
        <v>55</v>
      </c>
      <c r="AS142" s="81">
        <f t="shared" ca="1" si="70"/>
        <v>28602.293800213676</v>
      </c>
      <c r="AT142" s="10">
        <f t="shared" ca="1" si="71"/>
        <v>1544523.8652115385</v>
      </c>
      <c r="AU142" s="77"/>
      <c r="AV142" s="43">
        <f t="shared" ca="1" si="59"/>
        <v>60510</v>
      </c>
      <c r="AW142" s="46">
        <f t="shared" si="68"/>
        <v>175</v>
      </c>
      <c r="AX142" s="81">
        <f t="shared" ca="1" si="48"/>
        <v>17161.376280128199</v>
      </c>
      <c r="AY142" s="10">
        <f t="shared" ca="1" si="60"/>
        <v>2986079.472742307</v>
      </c>
    </row>
    <row r="143" spans="1:51" x14ac:dyDescent="0.25">
      <c r="A143" s="10">
        <f t="shared" ca="1" si="49"/>
        <v>25000</v>
      </c>
      <c r="B143" s="10">
        <f t="shared" ca="1" si="50"/>
        <v>16842.59</v>
      </c>
      <c r="C143" s="10">
        <f t="shared" ca="1" si="51"/>
        <v>8157.41</v>
      </c>
      <c r="D143" s="43">
        <f t="shared" ca="1" si="52"/>
        <v>49613</v>
      </c>
      <c r="E143" s="47">
        <f t="shared" ca="1" si="53"/>
        <v>2035</v>
      </c>
      <c r="F143" s="67">
        <f t="shared" ca="1" si="54"/>
        <v>10</v>
      </c>
      <c r="G143" s="11">
        <f ca="1">IF(F143="",SUM($G$17:G142),IF(F143=12,(B143*$C$2*2),($C$2*B143)))</f>
        <v>1431.6201500000002</v>
      </c>
      <c r="H143" s="61">
        <f ca="1">IF(F143="",SUM($H$17:H142),IF($O$11=1,G143,IF($O$11=2,((G143/$C$2)*8.5%),IF($O$11=3,0,0))))</f>
        <v>1431.6201500000002</v>
      </c>
      <c r="I143" s="61">
        <f ca="1">IF(F143&lt;&gt;"",IF($H$4&lt;&gt;"Sim",(G143+H143)*$G$9,((G143+H143)*$G$8)),SUM($I$17:I142))</f>
        <v>200.42682100000005</v>
      </c>
      <c r="J143" s="61">
        <f t="shared" ca="1" si="42"/>
        <v>0</v>
      </c>
      <c r="K143" s="61">
        <f t="shared" si="43"/>
        <v>0</v>
      </c>
      <c r="L143" s="61">
        <f t="shared" si="44"/>
        <v>0</v>
      </c>
      <c r="M143" s="61">
        <f t="shared" si="45"/>
        <v>0</v>
      </c>
      <c r="N143" s="61">
        <f ca="1">IF(F143&lt;&gt;"",SUM(J143:M143),SUM($N$17:N142))</f>
        <v>0</v>
      </c>
      <c r="O143" s="8">
        <f ca="1">IF(F143="",SUM($O$17:O142),P142*$H$1)</f>
        <v>2425.3297315081809</v>
      </c>
      <c r="P143" s="8">
        <f t="shared" ca="1" si="55"/>
        <v>503353.07111419016</v>
      </c>
      <c r="Q143" s="1"/>
      <c r="R143" s="47"/>
      <c r="S143" s="36">
        <v>127</v>
      </c>
      <c r="T143" s="7">
        <v>7</v>
      </c>
      <c r="U143" s="8">
        <f t="shared" ca="1" si="61"/>
        <v>2228747.6177930124</v>
      </c>
      <c r="V143" s="10">
        <f t="shared" ca="1" si="62"/>
        <v>16842.59</v>
      </c>
      <c r="W143" s="8">
        <f t="shared" ca="1" si="63"/>
        <v>10848.54172699535</v>
      </c>
      <c r="X143" s="8">
        <f t="shared" ca="1" si="64"/>
        <v>2222753.5695200078</v>
      </c>
      <c r="Y143">
        <f t="shared" ca="1" si="56"/>
        <v>127</v>
      </c>
      <c r="AA143" s="202">
        <f t="shared" ca="1" si="46"/>
        <v>14316.201499999999</v>
      </c>
      <c r="AB143" s="202"/>
      <c r="AC143" s="38">
        <f t="shared" ca="1" si="57"/>
        <v>127</v>
      </c>
      <c r="AQ143" s="43">
        <f t="shared" ca="1" si="69"/>
        <v>60540</v>
      </c>
      <c r="AR143" s="46">
        <f t="shared" si="67"/>
        <v>54</v>
      </c>
      <c r="AS143" s="81">
        <f t="shared" ca="1" si="70"/>
        <v>28741.516911571012</v>
      </c>
      <c r="AT143" s="10">
        <f t="shared" ca="1" si="71"/>
        <v>1523300.3963132638</v>
      </c>
      <c r="AU143" s="77"/>
      <c r="AV143" s="43">
        <f t="shared" ca="1" si="59"/>
        <v>60540</v>
      </c>
      <c r="AW143" s="46">
        <f t="shared" si="68"/>
        <v>174</v>
      </c>
      <c r="AX143" s="81">
        <f t="shared" ca="1" si="48"/>
        <v>17244.910146942602</v>
      </c>
      <c r="AY143" s="10">
        <f t="shared" ca="1" si="60"/>
        <v>2983369.4554210701</v>
      </c>
    </row>
    <row r="144" spans="1:51" x14ac:dyDescent="0.25">
      <c r="A144" s="10">
        <f t="shared" ca="1" si="49"/>
        <v>25000</v>
      </c>
      <c r="B144" s="10">
        <f t="shared" ca="1" si="50"/>
        <v>16842.59</v>
      </c>
      <c r="C144" s="10">
        <f t="shared" ca="1" si="51"/>
        <v>8157.41</v>
      </c>
      <c r="D144" s="43">
        <f t="shared" ca="1" si="52"/>
        <v>49643</v>
      </c>
      <c r="E144" s="47">
        <f t="shared" ca="1" si="53"/>
        <v>2035</v>
      </c>
      <c r="F144" s="67">
        <f t="shared" ca="1" si="54"/>
        <v>11</v>
      </c>
      <c r="G144" s="11">
        <f ca="1">IF(F144="",SUM($G$17:G143),IF(F144=12,(B144*$C$2*2),($C$2*B144)))</f>
        <v>1431.6201500000002</v>
      </c>
      <c r="H144" s="61">
        <f ca="1">IF(F144="",SUM($H$17:H143),IF($O$11=1,G144,IF($O$11=2,((G144/$C$2)*8.5%),IF($O$11=3,0,0))))</f>
        <v>1431.6201500000002</v>
      </c>
      <c r="I144" s="61">
        <f ca="1">IF(F144&lt;&gt;"",IF($H$4&lt;&gt;"Sim",(G144+H144)*$G$9,((G144+H144)*$G$8)),SUM($I$17:I143))</f>
        <v>200.42682100000005</v>
      </c>
      <c r="J144" s="61">
        <f t="shared" ca="1" si="42"/>
        <v>0</v>
      </c>
      <c r="K144" s="61">
        <f t="shared" si="43"/>
        <v>0</v>
      </c>
      <c r="L144" s="61">
        <f t="shared" si="44"/>
        <v>0</v>
      </c>
      <c r="M144" s="61">
        <f t="shared" si="45"/>
        <v>0</v>
      </c>
      <c r="N144" s="61">
        <f ca="1">IF(F144&lt;&gt;"",SUM(J144:M144),SUM($N$17:N143))</f>
        <v>0</v>
      </c>
      <c r="O144" s="8">
        <f ca="1">IF(F144="",SUM($O$17:O143),P143*$H$1)</f>
        <v>2450.0965258690358</v>
      </c>
      <c r="P144" s="8">
        <f t="shared" ca="1" si="55"/>
        <v>508465.98111905914</v>
      </c>
      <c r="Q144" s="1"/>
      <c r="R144" s="47"/>
      <c r="S144" s="36">
        <v>128</v>
      </c>
      <c r="T144" s="7">
        <v>8</v>
      </c>
      <c r="U144" s="8">
        <f t="shared" ca="1" si="61"/>
        <v>2222753.5695200078</v>
      </c>
      <c r="V144" s="10">
        <f t="shared" ca="1" si="62"/>
        <v>16842.59</v>
      </c>
      <c r="W144" s="8">
        <f t="shared" ca="1" si="63"/>
        <v>10819.365393935394</v>
      </c>
      <c r="X144" s="8">
        <f t="shared" ca="1" si="64"/>
        <v>2216730.3449139432</v>
      </c>
      <c r="Y144">
        <f t="shared" ca="1" si="56"/>
        <v>128</v>
      </c>
      <c r="AA144" s="202">
        <f t="shared" ca="1" si="46"/>
        <v>14316.201499999999</v>
      </c>
      <c r="AB144" s="202"/>
      <c r="AC144" s="38">
        <f t="shared" ca="1" si="57"/>
        <v>128</v>
      </c>
      <c r="AQ144" s="43">
        <f t="shared" ca="1" si="69"/>
        <v>60571</v>
      </c>
      <c r="AR144" s="46">
        <f t="shared" si="67"/>
        <v>53</v>
      </c>
      <c r="AS144" s="81">
        <f t="shared" ca="1" si="70"/>
        <v>28881.417698462748</v>
      </c>
      <c r="AT144" s="10">
        <f t="shared" ca="1" si="71"/>
        <v>1501833.7203200629</v>
      </c>
      <c r="AU144" s="77"/>
      <c r="AV144" s="43">
        <f t="shared" ca="1" si="59"/>
        <v>60571</v>
      </c>
      <c r="AW144" s="46">
        <f t="shared" si="68"/>
        <v>173</v>
      </c>
      <c r="AX144" s="81">
        <f t="shared" ca="1" si="48"/>
        <v>17328.850619077642</v>
      </c>
      <c r="AY144" s="10">
        <f t="shared" ca="1" si="60"/>
        <v>2980562.3064813544</v>
      </c>
    </row>
    <row r="145" spans="1:51" x14ac:dyDescent="0.25">
      <c r="A145" s="10">
        <f t="shared" ca="1" si="49"/>
        <v>25000</v>
      </c>
      <c r="B145" s="10">
        <f t="shared" ca="1" si="50"/>
        <v>16842.59</v>
      </c>
      <c r="C145" s="10">
        <f t="shared" ca="1" si="51"/>
        <v>8157.41</v>
      </c>
      <c r="D145" s="43">
        <f t="shared" ca="1" si="52"/>
        <v>49674</v>
      </c>
      <c r="E145" s="47">
        <f t="shared" ca="1" si="53"/>
        <v>2035</v>
      </c>
      <c r="F145" s="67">
        <f t="shared" ca="1" si="54"/>
        <v>12</v>
      </c>
      <c r="G145" s="11">
        <f ca="1">IF(F145="",SUM($G$17:G144),IF(F145=12,(B145*$C$2*2),($C$2*B145)))</f>
        <v>2863.2403000000004</v>
      </c>
      <c r="H145" s="61">
        <f ca="1">IF(F145="",SUM($H$17:H144),IF($O$11=1,G145,IF($O$11=2,((G145/$C$2)*8.5%),IF($O$11=3,0,0))))</f>
        <v>2863.2403000000004</v>
      </c>
      <c r="I145" s="61">
        <f ca="1">IF(F145&lt;&gt;"",IF($H$4&lt;&gt;"Sim",(G145+H145)*$G$9,((G145+H145)*$G$8)),SUM($I$17:I144))</f>
        <v>400.85364200000009</v>
      </c>
      <c r="J145" s="61">
        <f t="shared" ref="J145:J208" ca="1" si="72">IF(C141&lt;&gt;1,0,IF(D145=EOMONTH($C$7,0),$D$13,0))</f>
        <v>0</v>
      </c>
      <c r="K145" s="61">
        <f t="shared" ref="K145:K208" si="73">IF($C$13&lt;&gt;2,0,$D$13)</f>
        <v>0</v>
      </c>
      <c r="L145" s="61">
        <f t="shared" ref="L145:L208" si="74">IF($C$13&lt;&gt;3,0,IF(F145=6,$D$13,IF(F145=12,$D$13,0)))</f>
        <v>0</v>
      </c>
      <c r="M145" s="61">
        <f t="shared" ref="M145:M208" si="75">IF($C$13&lt;&gt;4,0,IF(F145=12,$D$13,0))</f>
        <v>0</v>
      </c>
      <c r="N145" s="61">
        <f ca="1">IF(F145&lt;&gt;"",SUM(J145:M145),SUM($N$17:N144))</f>
        <v>0</v>
      </c>
      <c r="O145" s="8">
        <f ca="1">IF(F145="",SUM($O$17:O144),P144*$H$1)</f>
        <v>2474.9838738537842</v>
      </c>
      <c r="P145" s="8">
        <f t="shared" ca="1" si="55"/>
        <v>516266.59195091296</v>
      </c>
      <c r="Q145" s="1"/>
      <c r="R145" s="47"/>
      <c r="S145" s="36">
        <v>129</v>
      </c>
      <c r="T145" s="7">
        <v>9</v>
      </c>
      <c r="U145" s="8">
        <f t="shared" ca="1" si="61"/>
        <v>2216730.3449139432</v>
      </c>
      <c r="V145" s="10">
        <f t="shared" ca="1" si="62"/>
        <v>16842.59</v>
      </c>
      <c r="W145" s="8">
        <f t="shared" ca="1" si="63"/>
        <v>10790.047043598955</v>
      </c>
      <c r="X145" s="8">
        <f t="shared" ca="1" si="64"/>
        <v>2210677.8019575421</v>
      </c>
      <c r="Y145">
        <f t="shared" ca="1" si="56"/>
        <v>129</v>
      </c>
      <c r="AA145" s="202">
        <f t="shared" ref="AA145:AA208" ca="1" si="76">V145*(100%-$U$2)</f>
        <v>14316.201499999999</v>
      </c>
      <c r="AB145" s="202"/>
      <c r="AC145" s="38">
        <f t="shared" ca="1" si="57"/>
        <v>129</v>
      </c>
      <c r="AQ145" s="43">
        <f t="shared" ca="1" si="69"/>
        <v>60601</v>
      </c>
      <c r="AR145" s="46">
        <f t="shared" si="67"/>
        <v>52</v>
      </c>
      <c r="AS145" s="81">
        <f t="shared" ca="1" si="70"/>
        <v>29021.99945950881</v>
      </c>
      <c r="AT145" s="10">
        <f t="shared" ca="1" si="71"/>
        <v>1480121.9724349494</v>
      </c>
      <c r="AU145" s="77"/>
      <c r="AV145" s="43">
        <f t="shared" ca="1" si="59"/>
        <v>60601</v>
      </c>
      <c r="AW145" s="46">
        <f t="shared" si="68"/>
        <v>172</v>
      </c>
      <c r="AX145" s="81">
        <f t="shared" ref="AX145:AX208" ca="1" si="77">(AY144+(AY144*$AI$10))/AW145</f>
        <v>17413.19967570528</v>
      </c>
      <c r="AY145" s="10">
        <f t="shared" ca="1" si="60"/>
        <v>2977657.1445456026</v>
      </c>
    </row>
    <row r="146" spans="1:51" x14ac:dyDescent="0.25">
      <c r="A146" s="10">
        <f t="shared" ref="A146:A209" ca="1" si="78">IF(D146="","",IF(F145=12,(A145*$H$2)+A145,A145))</f>
        <v>25000</v>
      </c>
      <c r="B146" s="10">
        <f t="shared" ref="B146:B209" ca="1" si="79">IF(D146="","",IF(F145=12,(B145*$H$2)+B145,B145))</f>
        <v>16842.59</v>
      </c>
      <c r="C146" s="10">
        <f t="shared" ref="C146:C209" ca="1" si="80">IF(D146="","",IF(F145=12,(C145*$H$2)+C145,C145))</f>
        <v>8157.41</v>
      </c>
      <c r="D146" s="43">
        <f t="shared" ref="D146:D209" ca="1" si="81">IF($C$12=D145,"",EOMONTH((D145+28.5),0))</f>
        <v>49705</v>
      </c>
      <c r="E146" s="47">
        <f t="shared" ref="E146:E209" ca="1" si="82">IF(D146="","",YEAR(D146))</f>
        <v>2036</v>
      </c>
      <c r="F146" s="67">
        <f t="shared" ref="F146:F209" ca="1" si="83">IF(D146="","",(MONTH(D146)))</f>
        <v>1</v>
      </c>
      <c r="G146" s="11">
        <f ca="1">IF(F146="",SUM($G$17:G145),IF(F146=12,(B146*$C$2*2),($C$2*B146)))</f>
        <v>1431.6201500000002</v>
      </c>
      <c r="H146" s="61">
        <f ca="1">IF(F146="",SUM($H$17:H145),IF($O$11=1,G146,IF($O$11=2,((G146/$C$2)*8.5%),IF($O$11=3,0,0))))</f>
        <v>1431.6201500000002</v>
      </c>
      <c r="I146" s="61">
        <f ca="1">IF(F146&lt;&gt;"",IF($H$4&lt;&gt;"Sim",(G146+H146)*$G$9,((G146+H146)*$G$8)),SUM($I$17:I145))</f>
        <v>200.42682100000005</v>
      </c>
      <c r="J146" s="61">
        <f t="shared" ca="1" si="72"/>
        <v>0</v>
      </c>
      <c r="K146" s="61">
        <f t="shared" si="73"/>
        <v>0</v>
      </c>
      <c r="L146" s="61">
        <f t="shared" si="74"/>
        <v>0</v>
      </c>
      <c r="M146" s="61">
        <f t="shared" si="75"/>
        <v>0</v>
      </c>
      <c r="N146" s="61">
        <f ca="1">IF(F146&lt;&gt;"",SUM(J146:M146),SUM($N$17:N145))</f>
        <v>0</v>
      </c>
      <c r="O146" s="8">
        <f ca="1">IF(F146="",SUM($O$17:O145),P145*$H$1)</f>
        <v>2512.9537415183954</v>
      </c>
      <c r="P146" s="8">
        <f t="shared" ref="P146:P209" ca="1" si="84">IF(F146="","",P145+H146+G146+O146+N146-I146)</f>
        <v>521442.35917143128</v>
      </c>
      <c r="Q146" s="1"/>
      <c r="R146" s="47"/>
      <c r="S146" s="36">
        <v>130</v>
      </c>
      <c r="T146" s="7">
        <v>10</v>
      </c>
      <c r="U146" s="8">
        <f t="shared" ca="1" si="61"/>
        <v>2210677.8019575421</v>
      </c>
      <c r="V146" s="10">
        <f t="shared" ca="1" si="62"/>
        <v>16842.59</v>
      </c>
      <c r="W146" s="8">
        <f t="shared" ca="1" si="63"/>
        <v>10760.585984709762</v>
      </c>
      <c r="X146" s="8">
        <f t="shared" ca="1" si="64"/>
        <v>2204595.7979422519</v>
      </c>
      <c r="Y146">
        <f t="shared" ref="Y146:Y209" ca="1" si="85">(IF(X146&lt;&gt;"Fim do Benefício",S146,S146-1))</f>
        <v>130</v>
      </c>
      <c r="AA146" s="202">
        <f t="shared" ca="1" si="76"/>
        <v>14316.201499999999</v>
      </c>
      <c r="AB146" s="202"/>
      <c r="AC146" s="38">
        <f t="shared" ref="AC146:AC209" ca="1" si="86">Y146</f>
        <v>130</v>
      </c>
      <c r="AQ146" s="43">
        <f t="shared" ca="1" si="69"/>
        <v>60632</v>
      </c>
      <c r="AR146" s="46">
        <f t="shared" si="67"/>
        <v>51</v>
      </c>
      <c r="AS146" s="81">
        <f t="shared" ca="1" si="70"/>
        <v>29163.265509385328</v>
      </c>
      <c r="AT146" s="10">
        <f t="shared" ca="1" si="71"/>
        <v>1458163.2754692663</v>
      </c>
      <c r="AU146" s="77"/>
      <c r="AV146" s="43">
        <f t="shared" ref="AV146:AV209" ca="1" si="87">EOMONTH(AV145,1)</f>
        <v>60632</v>
      </c>
      <c r="AW146" s="46">
        <f t="shared" si="68"/>
        <v>171</v>
      </c>
      <c r="AX146" s="81">
        <f t="shared" ca="1" si="77"/>
        <v>17497.95930563119</v>
      </c>
      <c r="AY146" s="10">
        <f t="shared" ref="AY146:AY209" ca="1" si="88">(AY145+(AY145*$AI$10)-AX146)</f>
        <v>2974653.0819573025</v>
      </c>
    </row>
    <row r="147" spans="1:51" x14ac:dyDescent="0.25">
      <c r="A147" s="10">
        <f t="shared" ca="1" si="78"/>
        <v>25000</v>
      </c>
      <c r="B147" s="10">
        <f t="shared" ca="1" si="79"/>
        <v>16842.59</v>
      </c>
      <c r="C147" s="10">
        <f t="shared" ca="1" si="80"/>
        <v>8157.41</v>
      </c>
      <c r="D147" s="43">
        <f t="shared" ca="1" si="81"/>
        <v>49734</v>
      </c>
      <c r="E147" s="47">
        <f t="shared" ca="1" si="82"/>
        <v>2036</v>
      </c>
      <c r="F147" s="67">
        <f t="shared" ca="1" si="83"/>
        <v>2</v>
      </c>
      <c r="G147" s="11">
        <f ca="1">IF(F147="",SUM($G$17:G146),IF(F147=12,(B147*$C$2*2),($C$2*B147)))</f>
        <v>1431.6201500000002</v>
      </c>
      <c r="H147" s="61">
        <f ca="1">IF(F147="",SUM($H$17:H146),IF($O$11=1,G147,IF($O$11=2,((G147/$C$2)*8.5%),IF($O$11=3,0,0))))</f>
        <v>1431.6201500000002</v>
      </c>
      <c r="I147" s="61">
        <f ca="1">IF(F147&lt;&gt;"",IF($H$4&lt;&gt;"Sim",(G147+H147)*$G$9,((G147+H147)*$G$8)),SUM($I$17:I146))</f>
        <v>200.42682100000005</v>
      </c>
      <c r="J147" s="61">
        <f t="shared" ca="1" si="72"/>
        <v>0</v>
      </c>
      <c r="K147" s="61">
        <f t="shared" si="73"/>
        <v>0</v>
      </c>
      <c r="L147" s="61">
        <f t="shared" si="74"/>
        <v>0</v>
      </c>
      <c r="M147" s="61">
        <f t="shared" si="75"/>
        <v>0</v>
      </c>
      <c r="N147" s="61">
        <f ca="1">IF(F147&lt;&gt;"",SUM(J147:M147),SUM($N$17:N146))</f>
        <v>0</v>
      </c>
      <c r="O147" s="8">
        <f ca="1">IF(F147="",SUM($O$17:O146),P146*$H$1)</f>
        <v>2538.147050178713</v>
      </c>
      <c r="P147" s="8">
        <f t="shared" ca="1" si="84"/>
        <v>526643.31970061001</v>
      </c>
      <c r="Q147" s="1"/>
      <c r="R147" s="47"/>
      <c r="S147" s="36">
        <v>131</v>
      </c>
      <c r="T147" s="7">
        <v>11</v>
      </c>
      <c r="U147" s="8">
        <f t="shared" ref="U147:U210" ca="1" si="89">IF(X146="Fim do Benefício",0,X146)</f>
        <v>2204595.7979422519</v>
      </c>
      <c r="V147" s="10">
        <f t="shared" ref="V147:V210" ca="1" si="90">IF(X146="Fim do Benefício",0,IF(T146=12,(V146*$H$2)+V146,V146))</f>
        <v>16842.59</v>
      </c>
      <c r="W147" s="8">
        <f t="shared" ref="W147:W210" ca="1" si="91">IF(X146="Fim do Benefício",0,(U147*$H$1))</f>
        <v>10730.981522626716</v>
      </c>
      <c r="X147" s="8">
        <f t="shared" ref="X147:X210" ca="1" si="92">IF((U147+W147-V147)&lt;0,"Fim do Benefício",(U147+W147-V147))</f>
        <v>2198484.1894648788</v>
      </c>
      <c r="Y147">
        <f t="shared" ca="1" si="85"/>
        <v>131</v>
      </c>
      <c r="AA147" s="202">
        <f t="shared" ca="1" si="76"/>
        <v>14316.201499999999</v>
      </c>
      <c r="AB147" s="202"/>
      <c r="AC147" s="38">
        <f t="shared" ca="1" si="86"/>
        <v>131</v>
      </c>
      <c r="AQ147" s="43">
        <f t="shared" ca="1" si="69"/>
        <v>60663</v>
      </c>
      <c r="AR147" s="46">
        <f t="shared" ref="AR147:AR196" si="93">AR146-1</f>
        <v>50</v>
      </c>
      <c r="AS147" s="81">
        <f t="shared" ca="1" si="70"/>
        <v>29305.219178902786</v>
      </c>
      <c r="AT147" s="10">
        <f t="shared" ca="1" si="71"/>
        <v>1435955.7397662366</v>
      </c>
      <c r="AU147" s="77"/>
      <c r="AV147" s="43">
        <f t="shared" ca="1" si="87"/>
        <v>60663</v>
      </c>
      <c r="AW147" s="46">
        <f t="shared" ref="AW147:AW196" si="94">AW146-1</f>
        <v>170</v>
      </c>
      <c r="AX147" s="81">
        <f t="shared" ca="1" si="77"/>
        <v>17583.131507341666</v>
      </c>
      <c r="AY147" s="10">
        <f t="shared" ca="1" si="88"/>
        <v>2971549.2247407413</v>
      </c>
    </row>
    <row r="148" spans="1:51" x14ac:dyDescent="0.25">
      <c r="A148" s="10">
        <f t="shared" ca="1" si="78"/>
        <v>25000</v>
      </c>
      <c r="B148" s="10">
        <f t="shared" ca="1" si="79"/>
        <v>16842.59</v>
      </c>
      <c r="C148" s="10">
        <f t="shared" ca="1" si="80"/>
        <v>8157.41</v>
      </c>
      <c r="D148" s="43">
        <f t="shared" ca="1" si="81"/>
        <v>49765</v>
      </c>
      <c r="E148" s="47">
        <f t="shared" ca="1" si="82"/>
        <v>2036</v>
      </c>
      <c r="F148" s="67">
        <f t="shared" ca="1" si="83"/>
        <v>3</v>
      </c>
      <c r="G148" s="11">
        <f ca="1">IF(F148="",SUM($G$17:G147),IF(F148=12,(B148*$C$2*2),($C$2*B148)))</f>
        <v>1431.6201500000002</v>
      </c>
      <c r="H148" s="61">
        <f ca="1">IF(F148="",SUM($H$17:H147),IF($O$11=1,G148,IF($O$11=2,((G148/$C$2)*8.5%),IF($O$11=3,0,0))))</f>
        <v>1431.6201500000002</v>
      </c>
      <c r="I148" s="61">
        <f ca="1">IF(F148&lt;&gt;"",IF($H$4&lt;&gt;"Sim",(G148+H148)*$G$9,((G148+H148)*$G$8)),SUM($I$17:I147))</f>
        <v>200.42682100000005</v>
      </c>
      <c r="J148" s="61">
        <f t="shared" ca="1" si="72"/>
        <v>0</v>
      </c>
      <c r="K148" s="61">
        <f t="shared" si="73"/>
        <v>0</v>
      </c>
      <c r="L148" s="61">
        <f t="shared" si="74"/>
        <v>0</v>
      </c>
      <c r="M148" s="61">
        <f t="shared" si="75"/>
        <v>0</v>
      </c>
      <c r="N148" s="61">
        <f ca="1">IF(F148&lt;&gt;"",SUM(J148:M148),SUM($N$17:N147))</f>
        <v>0</v>
      </c>
      <c r="O148" s="8">
        <f ca="1">IF(F148="",SUM($O$17:O147),P147*$H$1)</f>
        <v>2563.462988542844</v>
      </c>
      <c r="P148" s="8">
        <f t="shared" ca="1" si="84"/>
        <v>531869.59616815287</v>
      </c>
      <c r="Q148" s="1"/>
      <c r="R148" s="47"/>
      <c r="S148" s="36">
        <v>132</v>
      </c>
      <c r="T148" s="7">
        <v>12</v>
      </c>
      <c r="U148" s="8">
        <f t="shared" ca="1" si="89"/>
        <v>2198484.1894648788</v>
      </c>
      <c r="V148" s="10">
        <f t="shared" ca="1" si="90"/>
        <v>16842.59</v>
      </c>
      <c r="W148" s="8">
        <f t="shared" ca="1" si="91"/>
        <v>10701.232959327524</v>
      </c>
      <c r="X148" s="8">
        <f t="shared" ca="1" si="92"/>
        <v>2192342.8324242067</v>
      </c>
      <c r="Y148">
        <f t="shared" ca="1" si="85"/>
        <v>132</v>
      </c>
      <c r="AA148" s="202">
        <f t="shared" ca="1" si="76"/>
        <v>14316.201499999999</v>
      </c>
      <c r="AB148" s="202"/>
      <c r="AC148" s="38">
        <f t="shared" ca="1" si="86"/>
        <v>132</v>
      </c>
      <c r="AQ148" s="43">
        <f t="shared" ca="1" si="69"/>
        <v>60691</v>
      </c>
      <c r="AR148" s="46">
        <f t="shared" si="93"/>
        <v>49</v>
      </c>
      <c r="AS148" s="81">
        <f t="shared" ca="1" si="70"/>
        <v>29447.863815084562</v>
      </c>
      <c r="AT148" s="10">
        <f t="shared" ca="1" si="71"/>
        <v>1413497.4631240589</v>
      </c>
      <c r="AU148" s="77"/>
      <c r="AV148" s="43">
        <f t="shared" ca="1" si="87"/>
        <v>60691</v>
      </c>
      <c r="AW148" s="46">
        <f t="shared" si="94"/>
        <v>169</v>
      </c>
      <c r="AX148" s="81">
        <f t="shared" ca="1" si="77"/>
        <v>17668.718289050725</v>
      </c>
      <c r="AY148" s="10">
        <f t="shared" ca="1" si="88"/>
        <v>2968344.6725605219</v>
      </c>
    </row>
    <row r="149" spans="1:51" x14ac:dyDescent="0.25">
      <c r="A149" s="19">
        <f t="shared" ca="1" si="78"/>
        <v>25000</v>
      </c>
      <c r="B149" s="19">
        <f t="shared" ca="1" si="79"/>
        <v>16842.59</v>
      </c>
      <c r="C149" s="19">
        <f t="shared" ca="1" si="80"/>
        <v>8157.41</v>
      </c>
      <c r="D149" s="90">
        <f t="shared" ca="1" si="81"/>
        <v>49795</v>
      </c>
      <c r="E149" s="49">
        <f t="shared" ca="1" si="82"/>
        <v>2036</v>
      </c>
      <c r="F149" s="68">
        <f t="shared" ca="1" si="83"/>
        <v>4</v>
      </c>
      <c r="G149" s="91">
        <f ca="1">IF(F149="",SUM($G$17:G148),IF(F149=12,(B149*$C$2*2),($C$2*B149)))</f>
        <v>1431.6201500000002</v>
      </c>
      <c r="H149" s="92">
        <f ca="1">IF(F149="",SUM($H$17:H148),IF($O$11=1,G149,IF($O$11=2,((G149/$C$2)*8.5%),IF($O$11=3,0,0))))</f>
        <v>1431.6201500000002</v>
      </c>
      <c r="I149" s="92">
        <f ca="1">IF(F149&lt;&gt;"",IF($H$4&lt;&gt;"Sim",(G149+H149)*$G$9,((G149+H149)*$G$8)),SUM($I$17:I148))</f>
        <v>200.42682100000005</v>
      </c>
      <c r="J149" s="92">
        <f t="shared" ca="1" si="72"/>
        <v>0</v>
      </c>
      <c r="K149" s="92">
        <f t="shared" si="73"/>
        <v>0</v>
      </c>
      <c r="L149" s="92">
        <f t="shared" si="74"/>
        <v>0</v>
      </c>
      <c r="M149" s="92">
        <f t="shared" si="75"/>
        <v>0</v>
      </c>
      <c r="N149" s="92">
        <f ca="1">IF(F149&lt;&gt;"",SUM(J149:M149),SUM($N$17:N148))</f>
        <v>0</v>
      </c>
      <c r="O149" s="21">
        <f ca="1">IF(F149="",SUM($O$17:O148),P148*$H$1)</f>
        <v>2588.9021535170714</v>
      </c>
      <c r="P149" s="21">
        <f t="shared" ca="1" si="84"/>
        <v>537121.31180067</v>
      </c>
      <c r="Q149" s="1"/>
      <c r="R149" s="49">
        <v>12</v>
      </c>
      <c r="S149" s="36">
        <v>133</v>
      </c>
      <c r="T149" s="20">
        <v>1</v>
      </c>
      <c r="U149" s="21">
        <f t="shared" ca="1" si="89"/>
        <v>2192342.8324242067</v>
      </c>
      <c r="V149" s="19">
        <f t="shared" ca="1" si="90"/>
        <v>16842.59</v>
      </c>
      <c r="W149" s="21">
        <f t="shared" ca="1" si="91"/>
        <v>10671.339593392227</v>
      </c>
      <c r="X149" s="21">
        <f t="shared" ca="1" si="92"/>
        <v>2186171.5820175991</v>
      </c>
      <c r="Y149">
        <f t="shared" ca="1" si="85"/>
        <v>133</v>
      </c>
      <c r="AA149" s="213">
        <f t="shared" ca="1" si="76"/>
        <v>14316.201499999999</v>
      </c>
      <c r="AB149" s="213"/>
      <c r="AC149" s="38">
        <f t="shared" ca="1" si="86"/>
        <v>133</v>
      </c>
      <c r="AQ149" s="43">
        <f t="shared" ca="1" si="69"/>
        <v>60722</v>
      </c>
      <c r="AR149" s="46">
        <f t="shared" si="93"/>
        <v>48</v>
      </c>
      <c r="AS149" s="81">
        <f t="shared" ca="1" si="70"/>
        <v>29591.202781245822</v>
      </c>
      <c r="AT149" s="10">
        <f t="shared" ca="1" si="71"/>
        <v>1390786.5307185536</v>
      </c>
      <c r="AU149" s="77"/>
      <c r="AV149" s="43">
        <f t="shared" ca="1" si="87"/>
        <v>60722</v>
      </c>
      <c r="AW149" s="46">
        <f t="shared" si="94"/>
        <v>168</v>
      </c>
      <c r="AX149" s="81">
        <f t="shared" ca="1" si="77"/>
        <v>17754.721668747479</v>
      </c>
      <c r="AY149" s="10">
        <f t="shared" ca="1" si="88"/>
        <v>2965038.5186808296</v>
      </c>
    </row>
    <row r="150" spans="1:51" x14ac:dyDescent="0.25">
      <c r="A150" s="19">
        <f t="shared" ca="1" si="78"/>
        <v>25000</v>
      </c>
      <c r="B150" s="19">
        <f t="shared" ca="1" si="79"/>
        <v>16842.59</v>
      </c>
      <c r="C150" s="19">
        <f t="shared" ca="1" si="80"/>
        <v>8157.41</v>
      </c>
      <c r="D150" s="90">
        <f t="shared" ca="1" si="81"/>
        <v>49826</v>
      </c>
      <c r="E150" s="49">
        <f t="shared" ca="1" si="82"/>
        <v>2036</v>
      </c>
      <c r="F150" s="68">
        <f t="shared" ca="1" si="83"/>
        <v>5</v>
      </c>
      <c r="G150" s="91">
        <f ca="1">IF(F150="",SUM($G$17:G149),IF(F150=12,(B150*$C$2*2),($C$2*B150)))</f>
        <v>1431.6201500000002</v>
      </c>
      <c r="H150" s="92">
        <f ca="1">IF(F150="",SUM($H$17:H149),IF($O$11=1,G150,IF($O$11=2,((G150/$C$2)*8.5%),IF($O$11=3,0,0))))</f>
        <v>1431.6201500000002</v>
      </c>
      <c r="I150" s="92">
        <f ca="1">IF(F150&lt;&gt;"",IF($H$4&lt;&gt;"Sim",(G150+H150)*$G$9,((G150+H150)*$G$8)),SUM($I$17:I149))</f>
        <v>200.42682100000005</v>
      </c>
      <c r="J150" s="92">
        <f t="shared" ca="1" si="72"/>
        <v>0</v>
      </c>
      <c r="K150" s="92">
        <f t="shared" si="73"/>
        <v>0</v>
      </c>
      <c r="L150" s="92">
        <f t="shared" si="74"/>
        <v>0</v>
      </c>
      <c r="M150" s="92">
        <f t="shared" si="75"/>
        <v>0</v>
      </c>
      <c r="N150" s="92">
        <f ca="1">IF(F150&lt;&gt;"",SUM(J150:M150),SUM($N$17:N149))</f>
        <v>0</v>
      </c>
      <c r="O150" s="21">
        <f ca="1">IF(F150="",SUM($O$17:O149),P149*$H$1)</f>
        <v>2614.4651449131511</v>
      </c>
      <c r="P150" s="21">
        <f t="shared" ca="1" si="84"/>
        <v>542398.59042458318</v>
      </c>
      <c r="Q150" s="1"/>
      <c r="R150" s="49"/>
      <c r="S150" s="36">
        <v>134</v>
      </c>
      <c r="T150" s="20">
        <v>2</v>
      </c>
      <c r="U150" s="21">
        <f t="shared" ca="1" si="89"/>
        <v>2186171.5820175991</v>
      </c>
      <c r="V150" s="19">
        <f t="shared" ca="1" si="90"/>
        <v>16842.59</v>
      </c>
      <c r="W150" s="21">
        <f t="shared" ca="1" si="91"/>
        <v>10641.300719986672</v>
      </c>
      <c r="X150" s="21">
        <f t="shared" ca="1" si="92"/>
        <v>2179970.292737586</v>
      </c>
      <c r="Y150">
        <f t="shared" ca="1" si="85"/>
        <v>134</v>
      </c>
      <c r="AA150" s="213">
        <f t="shared" ca="1" si="76"/>
        <v>14316.201499999999</v>
      </c>
      <c r="AB150" s="213"/>
      <c r="AC150" s="38">
        <f t="shared" ca="1" si="86"/>
        <v>134</v>
      </c>
      <c r="AQ150" s="43">
        <f t="shared" ca="1" si="69"/>
        <v>60752</v>
      </c>
      <c r="AR150" s="46">
        <f t="shared" si="93"/>
        <v>47</v>
      </c>
      <c r="AS150" s="81">
        <f t="shared" ca="1" si="70"/>
        <v>29735.239457072854</v>
      </c>
      <c r="AT150" s="10">
        <f t="shared" ca="1" si="71"/>
        <v>1367821.0150253512</v>
      </c>
      <c r="AU150" s="77"/>
      <c r="AV150" s="43">
        <f t="shared" ca="1" si="87"/>
        <v>60752</v>
      </c>
      <c r="AW150" s="46">
        <f t="shared" si="94"/>
        <v>167</v>
      </c>
      <c r="AX150" s="81">
        <f t="shared" ca="1" si="77"/>
        <v>17841.1436742437</v>
      </c>
      <c r="AY150" s="10">
        <f t="shared" ca="1" si="88"/>
        <v>2961629.8499244545</v>
      </c>
    </row>
    <row r="151" spans="1:51" x14ac:dyDescent="0.25">
      <c r="A151" s="19">
        <f t="shared" ca="1" si="78"/>
        <v>25000</v>
      </c>
      <c r="B151" s="19">
        <f t="shared" ca="1" si="79"/>
        <v>16842.59</v>
      </c>
      <c r="C151" s="19">
        <f t="shared" ca="1" si="80"/>
        <v>8157.41</v>
      </c>
      <c r="D151" s="90">
        <f t="shared" ca="1" si="81"/>
        <v>49856</v>
      </c>
      <c r="E151" s="49">
        <f t="shared" ca="1" si="82"/>
        <v>2036</v>
      </c>
      <c r="F151" s="68">
        <f t="shared" ca="1" si="83"/>
        <v>6</v>
      </c>
      <c r="G151" s="91">
        <f ca="1">IF(F151="",SUM($G$17:G150),IF(F151=12,(B151*$C$2*2),($C$2*B151)))</f>
        <v>1431.6201500000002</v>
      </c>
      <c r="H151" s="92">
        <f ca="1">IF(F151="",SUM($H$17:H150),IF($O$11=1,G151,IF($O$11=2,((G151/$C$2)*8.5%),IF($O$11=3,0,0))))</f>
        <v>1431.6201500000002</v>
      </c>
      <c r="I151" s="92">
        <f ca="1">IF(F151&lt;&gt;"",IF($H$4&lt;&gt;"Sim",(G151+H151)*$G$9,((G151+H151)*$G$8)),SUM($I$17:I150))</f>
        <v>200.42682100000005</v>
      </c>
      <c r="J151" s="92">
        <f t="shared" ca="1" si="72"/>
        <v>0</v>
      </c>
      <c r="K151" s="92">
        <f t="shared" si="73"/>
        <v>0</v>
      </c>
      <c r="L151" s="92">
        <f t="shared" si="74"/>
        <v>0</v>
      </c>
      <c r="M151" s="92">
        <f t="shared" si="75"/>
        <v>0</v>
      </c>
      <c r="N151" s="92">
        <f ca="1">IF(F151&lt;&gt;"",SUM(J151:M151),SUM($N$17:N150))</f>
        <v>0</v>
      </c>
      <c r="O151" s="21">
        <f ca="1">IF(F151="",SUM($O$17:O150),P150*$H$1)</f>
        <v>2640.1525654624525</v>
      </c>
      <c r="P151" s="21">
        <f t="shared" ca="1" si="84"/>
        <v>547701.55646904558</v>
      </c>
      <c r="Q151" s="1"/>
      <c r="R151" s="49"/>
      <c r="S151" s="36">
        <v>135</v>
      </c>
      <c r="T151" s="20">
        <v>3</v>
      </c>
      <c r="U151" s="21">
        <f t="shared" ca="1" si="89"/>
        <v>2179970.292737586</v>
      </c>
      <c r="V151" s="19">
        <f t="shared" ca="1" si="90"/>
        <v>16842.59</v>
      </c>
      <c r="W151" s="21">
        <f t="shared" ca="1" si="91"/>
        <v>10611.115630845887</v>
      </c>
      <c r="X151" s="21">
        <f t="shared" ca="1" si="92"/>
        <v>2173738.8183684321</v>
      </c>
      <c r="Y151">
        <f t="shared" ca="1" si="85"/>
        <v>135</v>
      </c>
      <c r="AA151" s="213">
        <f t="shared" ca="1" si="76"/>
        <v>14316.201499999999</v>
      </c>
      <c r="AB151" s="213"/>
      <c r="AC151" s="38">
        <f t="shared" ca="1" si="86"/>
        <v>135</v>
      </c>
      <c r="AQ151" s="43">
        <f t="shared" ca="1" si="69"/>
        <v>60783</v>
      </c>
      <c r="AR151" s="46">
        <f t="shared" si="93"/>
        <v>46</v>
      </c>
      <c r="AS151" s="81">
        <f t="shared" ca="1" si="70"/>
        <v>29879.977238702741</v>
      </c>
      <c r="AT151" s="10">
        <f t="shared" ca="1" si="71"/>
        <v>1344598.9757416232</v>
      </c>
      <c r="AU151" s="77"/>
      <c r="AV151" s="43">
        <f t="shared" ca="1" si="87"/>
        <v>60783</v>
      </c>
      <c r="AW151" s="46">
        <f t="shared" si="94"/>
        <v>166</v>
      </c>
      <c r="AX151" s="81">
        <f t="shared" ca="1" si="77"/>
        <v>17927.986343221633</v>
      </c>
      <c r="AY151" s="10">
        <f t="shared" ca="1" si="88"/>
        <v>2958117.7466315692</v>
      </c>
    </row>
    <row r="152" spans="1:51" x14ac:dyDescent="0.25">
      <c r="A152" s="19">
        <f t="shared" ca="1" si="78"/>
        <v>25000</v>
      </c>
      <c r="B152" s="19">
        <f t="shared" ca="1" si="79"/>
        <v>16842.59</v>
      </c>
      <c r="C152" s="19">
        <f t="shared" ca="1" si="80"/>
        <v>8157.41</v>
      </c>
      <c r="D152" s="90">
        <f t="shared" ca="1" si="81"/>
        <v>49887</v>
      </c>
      <c r="E152" s="49">
        <f t="shared" ca="1" si="82"/>
        <v>2036</v>
      </c>
      <c r="F152" s="68">
        <f t="shared" ca="1" si="83"/>
        <v>7</v>
      </c>
      <c r="G152" s="91">
        <f ca="1">IF(F152="",SUM($G$17:G151),IF(F152=12,(B152*$C$2*2),($C$2*B152)))</f>
        <v>1431.6201500000002</v>
      </c>
      <c r="H152" s="92">
        <f ca="1">IF(F152="",SUM($H$17:H151),IF($O$11=1,G152,IF($O$11=2,((G152/$C$2)*8.5%),IF($O$11=3,0,0))))</f>
        <v>1431.6201500000002</v>
      </c>
      <c r="I152" s="92">
        <f ca="1">IF(F152&lt;&gt;"",IF($H$4&lt;&gt;"Sim",(G152+H152)*$G$9,((G152+H152)*$G$8)),SUM($I$17:I151))</f>
        <v>200.42682100000005</v>
      </c>
      <c r="J152" s="92">
        <f t="shared" ca="1" si="72"/>
        <v>0</v>
      </c>
      <c r="K152" s="92">
        <f t="shared" si="73"/>
        <v>0</v>
      </c>
      <c r="L152" s="92">
        <f t="shared" si="74"/>
        <v>0</v>
      </c>
      <c r="M152" s="92">
        <f t="shared" si="75"/>
        <v>0</v>
      </c>
      <c r="N152" s="92">
        <f ca="1">IF(F152&lt;&gt;"",SUM(J152:M152),SUM($N$17:N151))</f>
        <v>0</v>
      </c>
      <c r="O152" s="21">
        <f ca="1">IF(F152="",SUM($O$17:O151),P151*$H$1)</f>
        <v>2665.9650208301705</v>
      </c>
      <c r="P152" s="21">
        <f t="shared" ca="1" si="84"/>
        <v>553030.33496887574</v>
      </c>
      <c r="Q152" s="1"/>
      <c r="R152" s="49"/>
      <c r="S152" s="36">
        <v>136</v>
      </c>
      <c r="T152" s="20">
        <v>4</v>
      </c>
      <c r="U152" s="21">
        <f t="shared" ca="1" si="89"/>
        <v>2173738.8183684321</v>
      </c>
      <c r="V152" s="19">
        <f t="shared" ca="1" si="90"/>
        <v>16842.59</v>
      </c>
      <c r="W152" s="21">
        <f t="shared" ca="1" si="91"/>
        <v>10580.783614257392</v>
      </c>
      <c r="X152" s="21">
        <f t="shared" ca="1" si="92"/>
        <v>2167477.0119826896</v>
      </c>
      <c r="Y152">
        <f t="shared" ca="1" si="85"/>
        <v>136</v>
      </c>
      <c r="AA152" s="213">
        <f t="shared" ca="1" si="76"/>
        <v>14316.201499999999</v>
      </c>
      <c r="AB152" s="213"/>
      <c r="AC152" s="38">
        <f t="shared" ca="1" si="86"/>
        <v>136</v>
      </c>
      <c r="AQ152" s="43">
        <f t="shared" ca="1" si="69"/>
        <v>60813</v>
      </c>
      <c r="AR152" s="46">
        <f t="shared" si="93"/>
        <v>45</v>
      </c>
      <c r="AS152" s="81">
        <f t="shared" ca="1" si="70"/>
        <v>30025.419538803424</v>
      </c>
      <c r="AT152" s="10">
        <f t="shared" ca="1" si="71"/>
        <v>1321118.4597073507</v>
      </c>
      <c r="AU152" s="77"/>
      <c r="AV152" s="43">
        <f t="shared" ca="1" si="87"/>
        <v>60813</v>
      </c>
      <c r="AW152" s="46">
        <f t="shared" si="94"/>
        <v>165</v>
      </c>
      <c r="AX152" s="81">
        <f t="shared" ca="1" si="77"/>
        <v>18015.251723282043</v>
      </c>
      <c r="AY152" s="10">
        <f t="shared" ca="1" si="88"/>
        <v>2954501.2826182549</v>
      </c>
    </row>
    <row r="153" spans="1:51" x14ac:dyDescent="0.25">
      <c r="A153" s="19">
        <f t="shared" ca="1" si="78"/>
        <v>25000</v>
      </c>
      <c r="B153" s="19">
        <f t="shared" ca="1" si="79"/>
        <v>16842.59</v>
      </c>
      <c r="C153" s="19">
        <f t="shared" ca="1" si="80"/>
        <v>8157.41</v>
      </c>
      <c r="D153" s="90">
        <f t="shared" ca="1" si="81"/>
        <v>49918</v>
      </c>
      <c r="E153" s="49">
        <f t="shared" ca="1" si="82"/>
        <v>2036</v>
      </c>
      <c r="F153" s="68">
        <f t="shared" ca="1" si="83"/>
        <v>8</v>
      </c>
      <c r="G153" s="91">
        <f ca="1">IF(F153="",SUM($G$17:G152),IF(F153=12,(B153*$C$2*2),($C$2*B153)))</f>
        <v>1431.6201500000002</v>
      </c>
      <c r="H153" s="92">
        <f ca="1">IF(F153="",SUM($H$17:H152),IF($O$11=1,G153,IF($O$11=2,((G153/$C$2)*8.5%),IF($O$11=3,0,0))))</f>
        <v>1431.6201500000002</v>
      </c>
      <c r="I153" s="92">
        <f ca="1">IF(F153&lt;&gt;"",IF($H$4&lt;&gt;"Sim",(G153+H153)*$G$9,((G153+H153)*$G$8)),SUM($I$17:I152))</f>
        <v>200.42682100000005</v>
      </c>
      <c r="J153" s="92">
        <f t="shared" ca="1" si="72"/>
        <v>0</v>
      </c>
      <c r="K153" s="92">
        <f t="shared" si="73"/>
        <v>0</v>
      </c>
      <c r="L153" s="92">
        <f t="shared" si="74"/>
        <v>0</v>
      </c>
      <c r="M153" s="92">
        <f t="shared" si="75"/>
        <v>0</v>
      </c>
      <c r="N153" s="92">
        <f ca="1">IF(F153&lt;&gt;"",SUM(J153:M153),SUM($N$17:N152))</f>
        <v>0</v>
      </c>
      <c r="O153" s="21">
        <f ca="1">IF(F153="",SUM($O$17:O152),P152*$H$1)</f>
        <v>2691.9031196296064</v>
      </c>
      <c r="P153" s="21">
        <f t="shared" ca="1" si="84"/>
        <v>558385.05156750535</v>
      </c>
      <c r="Q153" s="1"/>
      <c r="R153" s="49"/>
      <c r="S153" s="36">
        <v>137</v>
      </c>
      <c r="T153" s="20">
        <v>5</v>
      </c>
      <c r="U153" s="21">
        <f t="shared" ca="1" si="89"/>
        <v>2167477.0119826896</v>
      </c>
      <c r="V153" s="19">
        <f t="shared" ca="1" si="90"/>
        <v>16842.59</v>
      </c>
      <c r="W153" s="21">
        <f t="shared" ca="1" si="91"/>
        <v>10550.303955044403</v>
      </c>
      <c r="X153" s="21">
        <f t="shared" ca="1" si="92"/>
        <v>2161184.7259377344</v>
      </c>
      <c r="Y153">
        <f t="shared" ca="1" si="85"/>
        <v>137</v>
      </c>
      <c r="AA153" s="213">
        <f t="shared" ca="1" si="76"/>
        <v>14316.201499999999</v>
      </c>
      <c r="AB153" s="213"/>
      <c r="AC153" s="38">
        <f t="shared" ca="1" si="86"/>
        <v>137</v>
      </c>
      <c r="AQ153" s="43">
        <f t="shared" ca="1" si="69"/>
        <v>60844</v>
      </c>
      <c r="AR153" s="46">
        <f t="shared" si="93"/>
        <v>44</v>
      </c>
      <c r="AS153" s="81">
        <f t="shared" ca="1" si="70"/>
        <v>30171.569786654189</v>
      </c>
      <c r="AT153" s="10">
        <f t="shared" ca="1" si="71"/>
        <v>1297377.5008261302</v>
      </c>
      <c r="AU153" s="77"/>
      <c r="AV153" s="43">
        <f t="shared" ca="1" si="87"/>
        <v>60844</v>
      </c>
      <c r="AW153" s="46">
        <f t="shared" si="94"/>
        <v>164</v>
      </c>
      <c r="AX153" s="81">
        <f t="shared" ca="1" si="77"/>
        <v>18102.941871992502</v>
      </c>
      <c r="AY153" s="10">
        <f t="shared" ca="1" si="88"/>
        <v>2950779.5251347777</v>
      </c>
    </row>
    <row r="154" spans="1:51" x14ac:dyDescent="0.25">
      <c r="A154" s="19">
        <f t="shared" ca="1" si="78"/>
        <v>25000</v>
      </c>
      <c r="B154" s="19">
        <f t="shared" ca="1" si="79"/>
        <v>16842.59</v>
      </c>
      <c r="C154" s="19">
        <f t="shared" ca="1" si="80"/>
        <v>8157.41</v>
      </c>
      <c r="D154" s="90">
        <f t="shared" ca="1" si="81"/>
        <v>49948</v>
      </c>
      <c r="E154" s="49">
        <f t="shared" ca="1" si="82"/>
        <v>2036</v>
      </c>
      <c r="F154" s="68">
        <f t="shared" ca="1" si="83"/>
        <v>9</v>
      </c>
      <c r="G154" s="91">
        <f ca="1">IF(F154="",SUM($G$17:G153),IF(F154=12,(B154*$C$2*2),($C$2*B154)))</f>
        <v>1431.6201500000002</v>
      </c>
      <c r="H154" s="92">
        <f ca="1">IF(F154="",SUM($H$17:H153),IF($O$11=1,G154,IF($O$11=2,((G154/$C$2)*8.5%),IF($O$11=3,0,0))))</f>
        <v>1431.6201500000002</v>
      </c>
      <c r="I154" s="92">
        <f ca="1">IF(F154&lt;&gt;"",IF($H$4&lt;&gt;"Sim",(G154+H154)*$G$9,((G154+H154)*$G$8)),SUM($I$17:I153))</f>
        <v>200.42682100000005</v>
      </c>
      <c r="J154" s="92">
        <f t="shared" ca="1" si="72"/>
        <v>0</v>
      </c>
      <c r="K154" s="92">
        <f t="shared" si="73"/>
        <v>0</v>
      </c>
      <c r="L154" s="92">
        <f t="shared" si="74"/>
        <v>0</v>
      </c>
      <c r="M154" s="92">
        <f t="shared" si="75"/>
        <v>0</v>
      </c>
      <c r="N154" s="92">
        <f ca="1">IF(F154&lt;&gt;"",SUM(J154:M154),SUM($N$17:N153))</f>
        <v>0</v>
      </c>
      <c r="O154" s="21">
        <f ca="1">IF(F154="",SUM($O$17:O153),P153*$H$1)</f>
        <v>2717.967473436518</v>
      </c>
      <c r="P154" s="21">
        <f t="shared" ca="1" si="84"/>
        <v>563765.83251994185</v>
      </c>
      <c r="Q154" s="1"/>
      <c r="R154" s="49"/>
      <c r="S154" s="36">
        <v>138</v>
      </c>
      <c r="T154" s="20">
        <v>6</v>
      </c>
      <c r="U154" s="21">
        <f t="shared" ca="1" si="89"/>
        <v>2161184.7259377344</v>
      </c>
      <c r="V154" s="19">
        <f t="shared" ca="1" si="90"/>
        <v>16842.59</v>
      </c>
      <c r="W154" s="21">
        <f t="shared" ca="1" si="91"/>
        <v>10519.675934548981</v>
      </c>
      <c r="X154" s="21">
        <f t="shared" ca="1" si="92"/>
        <v>2154861.8118722835</v>
      </c>
      <c r="Y154">
        <f t="shared" ca="1" si="85"/>
        <v>138</v>
      </c>
      <c r="AA154" s="213">
        <f t="shared" ca="1" si="76"/>
        <v>14316.201499999999</v>
      </c>
      <c r="AB154" s="213"/>
      <c r="AC154" s="38">
        <f t="shared" ca="1" si="86"/>
        <v>138</v>
      </c>
      <c r="AQ154" s="43">
        <f t="shared" ca="1" si="69"/>
        <v>60875</v>
      </c>
      <c r="AR154" s="46">
        <f t="shared" si="93"/>
        <v>43</v>
      </c>
      <c r="AS154" s="81">
        <f t="shared" ca="1" si="70"/>
        <v>30318.431428226508</v>
      </c>
      <c r="AT154" s="10">
        <f t="shared" ca="1" si="71"/>
        <v>1273374.1199855134</v>
      </c>
      <c r="AU154" s="77"/>
      <c r="AV154" s="43">
        <f t="shared" ca="1" si="87"/>
        <v>60875</v>
      </c>
      <c r="AW154" s="46">
        <f t="shared" si="94"/>
        <v>163</v>
      </c>
      <c r="AX154" s="81">
        <f t="shared" ca="1" si="77"/>
        <v>18191.058856935892</v>
      </c>
      <c r="AY154" s="10">
        <f t="shared" ca="1" si="88"/>
        <v>2946951.5348236146</v>
      </c>
    </row>
    <row r="155" spans="1:51" x14ac:dyDescent="0.25">
      <c r="A155" s="19">
        <f t="shared" ca="1" si="78"/>
        <v>25000</v>
      </c>
      <c r="B155" s="19">
        <f t="shared" ca="1" si="79"/>
        <v>16842.59</v>
      </c>
      <c r="C155" s="19">
        <f t="shared" ca="1" si="80"/>
        <v>8157.41</v>
      </c>
      <c r="D155" s="90">
        <f t="shared" ca="1" si="81"/>
        <v>49979</v>
      </c>
      <c r="E155" s="49">
        <f t="shared" ca="1" si="82"/>
        <v>2036</v>
      </c>
      <c r="F155" s="68">
        <f t="shared" ca="1" si="83"/>
        <v>10</v>
      </c>
      <c r="G155" s="91">
        <f ca="1">IF(F155="",SUM($G$17:G154),IF(F155=12,(B155*$C$2*2),($C$2*B155)))</f>
        <v>1431.6201500000002</v>
      </c>
      <c r="H155" s="92">
        <f ca="1">IF(F155="",SUM($H$17:H154),IF($O$11=1,G155,IF($O$11=2,((G155/$C$2)*8.5%),IF($O$11=3,0,0))))</f>
        <v>1431.6201500000002</v>
      </c>
      <c r="I155" s="92">
        <f ca="1">IF(F155&lt;&gt;"",IF($H$4&lt;&gt;"Sim",(G155+H155)*$G$9,((G155+H155)*$G$8)),SUM($I$17:I154))</f>
        <v>200.42682100000005</v>
      </c>
      <c r="J155" s="92">
        <f t="shared" ca="1" si="72"/>
        <v>0</v>
      </c>
      <c r="K155" s="92">
        <f t="shared" si="73"/>
        <v>0</v>
      </c>
      <c r="L155" s="92">
        <f t="shared" si="74"/>
        <v>0</v>
      </c>
      <c r="M155" s="92">
        <f t="shared" si="75"/>
        <v>0</v>
      </c>
      <c r="N155" s="92">
        <f ca="1">IF(F155&lt;&gt;"",SUM(J155:M155),SUM($N$17:N154))</f>
        <v>0</v>
      </c>
      <c r="O155" s="21">
        <f ca="1">IF(F155="",SUM($O$17:O154),P154*$H$1)</f>
        <v>2744.1586968035372</v>
      </c>
      <c r="P155" s="21">
        <f t="shared" ca="1" si="84"/>
        <v>569172.80469574535</v>
      </c>
      <c r="Q155" s="1"/>
      <c r="R155" s="49"/>
      <c r="S155" s="36">
        <v>139</v>
      </c>
      <c r="T155" s="20">
        <v>7</v>
      </c>
      <c r="U155" s="21">
        <f t="shared" ca="1" si="89"/>
        <v>2154861.8118722835</v>
      </c>
      <c r="V155" s="19">
        <f t="shared" ca="1" si="90"/>
        <v>16842.59</v>
      </c>
      <c r="W155" s="21">
        <f t="shared" ca="1" si="91"/>
        <v>10488.898830615079</v>
      </c>
      <c r="X155" s="21">
        <f t="shared" ca="1" si="92"/>
        <v>2148508.1207028986</v>
      </c>
      <c r="Y155">
        <f t="shared" ca="1" si="85"/>
        <v>139</v>
      </c>
      <c r="AA155" s="213">
        <f t="shared" ca="1" si="76"/>
        <v>14316.201499999999</v>
      </c>
      <c r="AB155" s="213"/>
      <c r="AC155" s="38">
        <f t="shared" ca="1" si="86"/>
        <v>139</v>
      </c>
      <c r="AQ155" s="43">
        <f t="shared" ca="1" si="69"/>
        <v>60905</v>
      </c>
      <c r="AR155" s="46">
        <f t="shared" si="93"/>
        <v>42</v>
      </c>
      <c r="AS155" s="81">
        <f t="shared" ca="1" si="70"/>
        <v>30466.007926265287</v>
      </c>
      <c r="AT155" s="10">
        <f t="shared" ca="1" si="71"/>
        <v>1249106.3249768768</v>
      </c>
      <c r="AU155" s="77"/>
      <c r="AV155" s="43">
        <f t="shared" ca="1" si="87"/>
        <v>60905</v>
      </c>
      <c r="AW155" s="46">
        <f t="shared" si="94"/>
        <v>162</v>
      </c>
      <c r="AX155" s="81">
        <f t="shared" ca="1" si="77"/>
        <v>18279.604755759159</v>
      </c>
      <c r="AY155" s="10">
        <f t="shared" ca="1" si="88"/>
        <v>2943016.3656772245</v>
      </c>
    </row>
    <row r="156" spans="1:51" x14ac:dyDescent="0.25">
      <c r="A156" s="19">
        <f t="shared" ca="1" si="78"/>
        <v>25000</v>
      </c>
      <c r="B156" s="19">
        <f t="shared" ca="1" si="79"/>
        <v>16842.59</v>
      </c>
      <c r="C156" s="19">
        <f t="shared" ca="1" si="80"/>
        <v>8157.41</v>
      </c>
      <c r="D156" s="90">
        <f t="shared" ca="1" si="81"/>
        <v>50009</v>
      </c>
      <c r="E156" s="49">
        <f t="shared" ca="1" si="82"/>
        <v>2036</v>
      </c>
      <c r="F156" s="68">
        <f t="shared" ca="1" si="83"/>
        <v>11</v>
      </c>
      <c r="G156" s="91">
        <f ca="1">IF(F156="",SUM($G$17:G155),IF(F156=12,(B156*$C$2*2),($C$2*B156)))</f>
        <v>1431.6201500000002</v>
      </c>
      <c r="H156" s="92">
        <f ca="1">IF(F156="",SUM($H$17:H155),IF($O$11=1,G156,IF($O$11=2,((G156/$C$2)*8.5%),IF($O$11=3,0,0))))</f>
        <v>1431.6201500000002</v>
      </c>
      <c r="I156" s="92">
        <f ca="1">IF(F156&lt;&gt;"",IF($H$4&lt;&gt;"Sim",(G156+H156)*$G$9,((G156+H156)*$G$8)),SUM($I$17:I155))</f>
        <v>200.42682100000005</v>
      </c>
      <c r="J156" s="92">
        <f t="shared" ca="1" si="72"/>
        <v>0</v>
      </c>
      <c r="K156" s="92">
        <f t="shared" si="73"/>
        <v>0</v>
      </c>
      <c r="L156" s="92">
        <f t="shared" si="74"/>
        <v>0</v>
      </c>
      <c r="M156" s="92">
        <f t="shared" si="75"/>
        <v>0</v>
      </c>
      <c r="N156" s="92">
        <f ca="1">IF(F156&lt;&gt;"",SUM(J156:M156),SUM($N$17:N155))</f>
        <v>0</v>
      </c>
      <c r="O156" s="21">
        <f ca="1">IF(F156="",SUM($O$17:O155),P155*$H$1)</f>
        <v>2770.4774072746636</v>
      </c>
      <c r="P156" s="21">
        <f t="shared" ca="1" si="84"/>
        <v>574606.09558202</v>
      </c>
      <c r="Q156" s="1"/>
      <c r="R156" s="49"/>
      <c r="S156" s="36">
        <v>140</v>
      </c>
      <c r="T156" s="20">
        <v>8</v>
      </c>
      <c r="U156" s="21">
        <f t="shared" ca="1" si="89"/>
        <v>2148508.1207028986</v>
      </c>
      <c r="V156" s="19">
        <f t="shared" ca="1" si="90"/>
        <v>16842.59</v>
      </c>
      <c r="W156" s="21">
        <f t="shared" ca="1" si="91"/>
        <v>10457.971917571525</v>
      </c>
      <c r="X156" s="21">
        <f t="shared" ca="1" si="92"/>
        <v>2142123.5026204702</v>
      </c>
      <c r="Y156">
        <f t="shared" ca="1" si="85"/>
        <v>140</v>
      </c>
      <c r="AA156" s="213">
        <f t="shared" ca="1" si="76"/>
        <v>14316.201499999999</v>
      </c>
      <c r="AB156" s="213"/>
      <c r="AC156" s="38">
        <f t="shared" ca="1" si="86"/>
        <v>140</v>
      </c>
      <c r="AQ156" s="43">
        <f t="shared" ca="1" si="69"/>
        <v>60936</v>
      </c>
      <c r="AR156" s="46">
        <f t="shared" si="93"/>
        <v>41</v>
      </c>
      <c r="AS156" s="81">
        <f t="shared" ca="1" si="70"/>
        <v>30614.30276037053</v>
      </c>
      <c r="AT156" s="10">
        <f t="shared" ca="1" si="71"/>
        <v>1224572.1104148212</v>
      </c>
      <c r="AU156" s="77"/>
      <c r="AV156" s="43">
        <f t="shared" ca="1" si="87"/>
        <v>60936</v>
      </c>
      <c r="AW156" s="46">
        <f t="shared" si="94"/>
        <v>161</v>
      </c>
      <c r="AX156" s="81">
        <f t="shared" ca="1" si="77"/>
        <v>18368.581656222301</v>
      </c>
      <c r="AY156" s="10">
        <f t="shared" ca="1" si="88"/>
        <v>2938973.0649955682</v>
      </c>
    </row>
    <row r="157" spans="1:51" x14ac:dyDescent="0.25">
      <c r="A157" s="19">
        <f t="shared" ca="1" si="78"/>
        <v>25000</v>
      </c>
      <c r="B157" s="19">
        <f t="shared" ca="1" si="79"/>
        <v>16842.59</v>
      </c>
      <c r="C157" s="19">
        <f t="shared" ca="1" si="80"/>
        <v>8157.41</v>
      </c>
      <c r="D157" s="90">
        <f t="shared" ca="1" si="81"/>
        <v>50040</v>
      </c>
      <c r="E157" s="49">
        <f t="shared" ca="1" si="82"/>
        <v>2036</v>
      </c>
      <c r="F157" s="68">
        <f t="shared" ca="1" si="83"/>
        <v>12</v>
      </c>
      <c r="G157" s="91">
        <f ca="1">IF(F157="",SUM($G$17:G156),IF(F157=12,(B157*$C$2*2),($C$2*B157)))</f>
        <v>2863.2403000000004</v>
      </c>
      <c r="H157" s="92">
        <f ca="1">IF(F157="",SUM($H$17:H156),IF($O$11=1,G157,IF($O$11=2,((G157/$C$2)*8.5%),IF($O$11=3,0,0))))</f>
        <v>2863.2403000000004</v>
      </c>
      <c r="I157" s="92">
        <f ca="1">IF(F157&lt;&gt;"",IF($H$4&lt;&gt;"Sim",(G157+H157)*$G$9,((G157+H157)*$G$8)),SUM($I$17:I156))</f>
        <v>400.85364200000009</v>
      </c>
      <c r="J157" s="92">
        <f t="shared" ca="1" si="72"/>
        <v>0</v>
      </c>
      <c r="K157" s="92">
        <f t="shared" si="73"/>
        <v>0</v>
      </c>
      <c r="L157" s="92">
        <f t="shared" si="74"/>
        <v>0</v>
      </c>
      <c r="M157" s="92">
        <f t="shared" si="75"/>
        <v>0</v>
      </c>
      <c r="N157" s="92">
        <f ca="1">IF(F157&lt;&gt;"",SUM(J157:M157),SUM($N$17:N156))</f>
        <v>0</v>
      </c>
      <c r="O157" s="21">
        <f ca="1">IF(F157="",SUM($O$17:O156),P156*$H$1)</f>
        <v>2796.9242253998232</v>
      </c>
      <c r="P157" s="21">
        <f t="shared" ca="1" si="84"/>
        <v>582728.64676541975</v>
      </c>
      <c r="Q157" s="1"/>
      <c r="R157" s="49"/>
      <c r="S157" s="36">
        <v>141</v>
      </c>
      <c r="T157" s="20">
        <v>9</v>
      </c>
      <c r="U157" s="21">
        <f t="shared" ca="1" si="89"/>
        <v>2142123.5026204702</v>
      </c>
      <c r="V157" s="19">
        <f t="shared" ca="1" si="90"/>
        <v>16842.59</v>
      </c>
      <c r="W157" s="21">
        <f t="shared" ca="1" si="91"/>
        <v>10426.894466214901</v>
      </c>
      <c r="X157" s="21">
        <f t="shared" ca="1" si="92"/>
        <v>2135707.8070866852</v>
      </c>
      <c r="Y157">
        <f t="shared" ca="1" si="85"/>
        <v>141</v>
      </c>
      <c r="AA157" s="213">
        <f t="shared" ca="1" si="76"/>
        <v>14316.201499999999</v>
      </c>
      <c r="AB157" s="213"/>
      <c r="AC157" s="38">
        <f t="shared" ca="1" si="86"/>
        <v>141</v>
      </c>
      <c r="AQ157" s="43">
        <f t="shared" ca="1" si="69"/>
        <v>60966</v>
      </c>
      <c r="AR157" s="46">
        <f t="shared" si="93"/>
        <v>40</v>
      </c>
      <c r="AS157" s="81">
        <f t="shared" ca="1" si="70"/>
        <v>30763.319427079354</v>
      </c>
      <c r="AT157" s="10">
        <f t="shared" ca="1" si="71"/>
        <v>1199769.4576560948</v>
      </c>
      <c r="AU157" s="77"/>
      <c r="AV157" s="43">
        <f t="shared" ca="1" si="87"/>
        <v>60966</v>
      </c>
      <c r="AW157" s="46">
        <f t="shared" si="94"/>
        <v>160</v>
      </c>
      <c r="AX157" s="81">
        <f t="shared" ca="1" si="77"/>
        <v>18457.991656247596</v>
      </c>
      <c r="AY157" s="10">
        <f t="shared" ca="1" si="88"/>
        <v>2934820.6733433679</v>
      </c>
    </row>
    <row r="158" spans="1:51" x14ac:dyDescent="0.25">
      <c r="A158" s="19">
        <f t="shared" ca="1" si="78"/>
        <v>25000</v>
      </c>
      <c r="B158" s="19">
        <f t="shared" ca="1" si="79"/>
        <v>16842.59</v>
      </c>
      <c r="C158" s="19">
        <f t="shared" ca="1" si="80"/>
        <v>8157.41</v>
      </c>
      <c r="D158" s="90">
        <f t="shared" ca="1" si="81"/>
        <v>50071</v>
      </c>
      <c r="E158" s="49">
        <f t="shared" ca="1" si="82"/>
        <v>2037</v>
      </c>
      <c r="F158" s="68">
        <f t="shared" ca="1" si="83"/>
        <v>1</v>
      </c>
      <c r="G158" s="91">
        <f ca="1">IF(F158="",SUM($G$17:G157),IF(F158=12,(B158*$C$2*2),($C$2*B158)))</f>
        <v>1431.6201500000002</v>
      </c>
      <c r="H158" s="92">
        <f ca="1">IF(F158="",SUM($H$17:H157),IF($O$11=1,G158,IF($O$11=2,((G158/$C$2)*8.5%),IF($O$11=3,0,0))))</f>
        <v>1431.6201500000002</v>
      </c>
      <c r="I158" s="92">
        <f ca="1">IF(F158&lt;&gt;"",IF($H$4&lt;&gt;"Sim",(G158+H158)*$G$9,((G158+H158)*$G$8)),SUM($I$17:I157))</f>
        <v>200.42682100000005</v>
      </c>
      <c r="J158" s="92">
        <f t="shared" ca="1" si="72"/>
        <v>0</v>
      </c>
      <c r="K158" s="92">
        <f t="shared" si="73"/>
        <v>0</v>
      </c>
      <c r="L158" s="92">
        <f t="shared" si="74"/>
        <v>0</v>
      </c>
      <c r="M158" s="92">
        <f t="shared" si="75"/>
        <v>0</v>
      </c>
      <c r="N158" s="92">
        <f ca="1">IF(F158&lt;&gt;"",SUM(J158:M158),SUM($N$17:N157))</f>
        <v>0</v>
      </c>
      <c r="O158" s="21">
        <f ca="1">IF(F158="",SUM($O$17:O157),P157*$H$1)</f>
        <v>2836.4611540046085</v>
      </c>
      <c r="P158" s="21">
        <f t="shared" ca="1" si="84"/>
        <v>588227.92139842431</v>
      </c>
      <c r="Q158" s="1"/>
      <c r="R158" s="49"/>
      <c r="S158" s="36">
        <v>142</v>
      </c>
      <c r="T158" s="20">
        <v>10</v>
      </c>
      <c r="U158" s="21">
        <f t="shared" ca="1" si="89"/>
        <v>2135707.8070866852</v>
      </c>
      <c r="V158" s="19">
        <f t="shared" ca="1" si="90"/>
        <v>16842.59</v>
      </c>
      <c r="W158" s="21">
        <f t="shared" ca="1" si="91"/>
        <v>10395.665743792357</v>
      </c>
      <c r="X158" s="21">
        <f t="shared" ca="1" si="92"/>
        <v>2129260.8828304778</v>
      </c>
      <c r="Y158">
        <f t="shared" ca="1" si="85"/>
        <v>142</v>
      </c>
      <c r="AA158" s="213">
        <f t="shared" ca="1" si="76"/>
        <v>14316.201499999999</v>
      </c>
      <c r="AB158" s="213"/>
      <c r="AC158" s="38">
        <f t="shared" ca="1" si="86"/>
        <v>142</v>
      </c>
      <c r="AQ158" s="43">
        <f t="shared" ca="1" si="69"/>
        <v>60997</v>
      </c>
      <c r="AR158" s="46">
        <f t="shared" si="93"/>
        <v>39</v>
      </c>
      <c r="AS158" s="81">
        <f t="shared" ca="1" si="70"/>
        <v>30913.061439948462</v>
      </c>
      <c r="AT158" s="10">
        <f t="shared" ca="1" si="71"/>
        <v>1174696.3347180416</v>
      </c>
      <c r="AU158" s="77"/>
      <c r="AV158" s="43">
        <f t="shared" ca="1" si="87"/>
        <v>60997</v>
      </c>
      <c r="AW158" s="46">
        <f t="shared" si="94"/>
        <v>159</v>
      </c>
      <c r="AX158" s="81">
        <f t="shared" ca="1" si="77"/>
        <v>18547.836863969063</v>
      </c>
      <c r="AY158" s="10">
        <f t="shared" ca="1" si="88"/>
        <v>2930558.2245071121</v>
      </c>
    </row>
    <row r="159" spans="1:51" x14ac:dyDescent="0.25">
      <c r="A159" s="19">
        <f t="shared" ca="1" si="78"/>
        <v>25000</v>
      </c>
      <c r="B159" s="19">
        <f t="shared" ca="1" si="79"/>
        <v>16842.59</v>
      </c>
      <c r="C159" s="19">
        <f t="shared" ca="1" si="80"/>
        <v>8157.41</v>
      </c>
      <c r="D159" s="90">
        <f t="shared" ca="1" si="81"/>
        <v>50099</v>
      </c>
      <c r="E159" s="49">
        <f t="shared" ca="1" si="82"/>
        <v>2037</v>
      </c>
      <c r="F159" s="68">
        <f t="shared" ca="1" si="83"/>
        <v>2</v>
      </c>
      <c r="G159" s="91">
        <f ca="1">IF(F159="",SUM($G$17:G158),IF(F159=12,(B159*$C$2*2),($C$2*B159)))</f>
        <v>1431.6201500000002</v>
      </c>
      <c r="H159" s="92">
        <f ca="1">IF(F159="",SUM($H$17:H158),IF($O$11=1,G159,IF($O$11=2,((G159/$C$2)*8.5%),IF($O$11=3,0,0))))</f>
        <v>1431.6201500000002</v>
      </c>
      <c r="I159" s="92">
        <f ca="1">IF(F159&lt;&gt;"",IF($H$4&lt;&gt;"Sim",(G159+H159)*$G$9,((G159+H159)*$G$8)),SUM($I$17:I158))</f>
        <v>200.42682100000005</v>
      </c>
      <c r="J159" s="92">
        <f t="shared" ca="1" si="72"/>
        <v>0</v>
      </c>
      <c r="K159" s="92">
        <f t="shared" si="73"/>
        <v>0</v>
      </c>
      <c r="L159" s="92">
        <f t="shared" si="74"/>
        <v>0</v>
      </c>
      <c r="M159" s="92">
        <f t="shared" si="75"/>
        <v>0</v>
      </c>
      <c r="N159" s="92">
        <f ca="1">IF(F159&lt;&gt;"",SUM(J159:M159),SUM($N$17:N158))</f>
        <v>0</v>
      </c>
      <c r="O159" s="21">
        <f ca="1">IF(F159="",SUM($O$17:O158),P158*$H$1)</f>
        <v>2863.2291513534665</v>
      </c>
      <c r="P159" s="21">
        <f t="shared" ca="1" si="84"/>
        <v>593753.96402877779</v>
      </c>
      <c r="Q159" s="1"/>
      <c r="R159" s="49"/>
      <c r="S159" s="36">
        <v>143</v>
      </c>
      <c r="T159" s="20">
        <v>11</v>
      </c>
      <c r="U159" s="21">
        <f t="shared" ca="1" si="89"/>
        <v>2129260.8828304778</v>
      </c>
      <c r="V159" s="19">
        <f t="shared" ca="1" si="90"/>
        <v>16842.59</v>
      </c>
      <c r="W159" s="21">
        <f t="shared" ca="1" si="91"/>
        <v>10364.28501398433</v>
      </c>
      <c r="X159" s="21">
        <f t="shared" ca="1" si="92"/>
        <v>2122782.5778444624</v>
      </c>
      <c r="Y159">
        <f t="shared" ca="1" si="85"/>
        <v>143</v>
      </c>
      <c r="AA159" s="213">
        <f t="shared" ca="1" si="76"/>
        <v>14316.201499999999</v>
      </c>
      <c r="AB159" s="213"/>
      <c r="AC159" s="38">
        <f t="shared" ca="1" si="86"/>
        <v>143</v>
      </c>
      <c r="AQ159" s="43">
        <f t="shared" ca="1" si="69"/>
        <v>61028</v>
      </c>
      <c r="AR159" s="46">
        <f t="shared" si="93"/>
        <v>38</v>
      </c>
      <c r="AS159" s="81">
        <f t="shared" ca="1" si="70"/>
        <v>31063.532329636968</v>
      </c>
      <c r="AT159" s="10">
        <f t="shared" ca="1" si="71"/>
        <v>1149350.696196568</v>
      </c>
      <c r="AU159" s="77"/>
      <c r="AV159" s="43">
        <f t="shared" ca="1" si="87"/>
        <v>61028</v>
      </c>
      <c r="AW159" s="46">
        <f t="shared" si="94"/>
        <v>158</v>
      </c>
      <c r="AX159" s="81">
        <f t="shared" ca="1" si="77"/>
        <v>18638.119397782168</v>
      </c>
      <c r="AY159" s="10">
        <f t="shared" ca="1" si="88"/>
        <v>2926184.7454518001</v>
      </c>
    </row>
    <row r="160" spans="1:51" x14ac:dyDescent="0.25">
      <c r="A160" s="19">
        <f t="shared" ca="1" si="78"/>
        <v>25000</v>
      </c>
      <c r="B160" s="19">
        <f t="shared" ca="1" si="79"/>
        <v>16842.59</v>
      </c>
      <c r="C160" s="19">
        <f t="shared" ca="1" si="80"/>
        <v>8157.41</v>
      </c>
      <c r="D160" s="90">
        <f t="shared" ca="1" si="81"/>
        <v>50130</v>
      </c>
      <c r="E160" s="49">
        <f t="shared" ca="1" si="82"/>
        <v>2037</v>
      </c>
      <c r="F160" s="68">
        <f t="shared" ca="1" si="83"/>
        <v>3</v>
      </c>
      <c r="G160" s="91">
        <f ca="1">IF(F160="",SUM($G$17:G159),IF(F160=12,(B160*$C$2*2),($C$2*B160)))</f>
        <v>1431.6201500000002</v>
      </c>
      <c r="H160" s="92">
        <f ca="1">IF(F160="",SUM($H$17:H159),IF($O$11=1,G160,IF($O$11=2,((G160/$C$2)*8.5%),IF($O$11=3,0,0))))</f>
        <v>1431.6201500000002</v>
      </c>
      <c r="I160" s="92">
        <f ca="1">IF(F160&lt;&gt;"",IF($H$4&lt;&gt;"Sim",(G160+H160)*$G$9,((G160+H160)*$G$8)),SUM($I$17:I159))</f>
        <v>200.42682100000005</v>
      </c>
      <c r="J160" s="92">
        <f t="shared" ca="1" si="72"/>
        <v>0</v>
      </c>
      <c r="K160" s="92">
        <f t="shared" si="73"/>
        <v>0</v>
      </c>
      <c r="L160" s="92">
        <f t="shared" si="74"/>
        <v>0</v>
      </c>
      <c r="M160" s="92">
        <f t="shared" si="75"/>
        <v>0</v>
      </c>
      <c r="N160" s="92">
        <f ca="1">IF(F160&lt;&gt;"",SUM(J160:M160),SUM($N$17:N159))</f>
        <v>0</v>
      </c>
      <c r="O160" s="21">
        <f ca="1">IF(F160="",SUM($O$17:O159),P159*$H$1)</f>
        <v>2890.1274432829532</v>
      </c>
      <c r="P160" s="21">
        <f t="shared" ca="1" si="84"/>
        <v>599306.90495106077</v>
      </c>
      <c r="Q160" s="1"/>
      <c r="R160" s="49"/>
      <c r="S160" s="36">
        <v>144</v>
      </c>
      <c r="T160" s="20">
        <v>12</v>
      </c>
      <c r="U160" s="21">
        <f t="shared" ca="1" si="89"/>
        <v>2122782.5778444624</v>
      </c>
      <c r="V160" s="19">
        <f t="shared" ca="1" si="90"/>
        <v>16842.59</v>
      </c>
      <c r="W160" s="21">
        <f t="shared" ca="1" si="91"/>
        <v>10332.751536887186</v>
      </c>
      <c r="X160" s="21">
        <f t="shared" ca="1" si="92"/>
        <v>2116272.7393813496</v>
      </c>
      <c r="Y160">
        <f t="shared" ca="1" si="85"/>
        <v>144</v>
      </c>
      <c r="AA160" s="213">
        <f t="shared" ca="1" si="76"/>
        <v>14316.201499999999</v>
      </c>
      <c r="AB160" s="213"/>
      <c r="AC160" s="38">
        <f t="shared" ca="1" si="86"/>
        <v>144</v>
      </c>
      <c r="AQ160" s="43">
        <f t="shared" ca="1" si="69"/>
        <v>61056</v>
      </c>
      <c r="AR160" s="46">
        <f t="shared" si="93"/>
        <v>37</v>
      </c>
      <c r="AS160" s="81">
        <f t="shared" ca="1" si="70"/>
        <v>31214.735643989647</v>
      </c>
      <c r="AT160" s="10">
        <f t="shared" ca="1" si="71"/>
        <v>1123730.4831836272</v>
      </c>
      <c r="AU160" s="77"/>
      <c r="AV160" s="43">
        <f t="shared" ca="1" si="87"/>
        <v>61056</v>
      </c>
      <c r="AW160" s="46">
        <f t="shared" si="94"/>
        <v>157</v>
      </c>
      <c r="AX160" s="81">
        <f t="shared" ca="1" si="77"/>
        <v>18728.841386393771</v>
      </c>
      <c r="AY160" s="10">
        <f t="shared" ca="1" si="88"/>
        <v>2921699.2562774285</v>
      </c>
    </row>
    <row r="161" spans="1:51" x14ac:dyDescent="0.25">
      <c r="A161" s="10">
        <f t="shared" ca="1" si="78"/>
        <v>25000</v>
      </c>
      <c r="B161" s="10">
        <f t="shared" ca="1" si="79"/>
        <v>16842.59</v>
      </c>
      <c r="C161" s="10">
        <f t="shared" ca="1" si="80"/>
        <v>8157.41</v>
      </c>
      <c r="D161" s="43">
        <f t="shared" ca="1" si="81"/>
        <v>50160</v>
      </c>
      <c r="E161" s="47">
        <f t="shared" ca="1" si="82"/>
        <v>2037</v>
      </c>
      <c r="F161" s="67">
        <f t="shared" ca="1" si="83"/>
        <v>4</v>
      </c>
      <c r="G161" s="11">
        <f ca="1">IF(F161="",SUM($G$17:G160),IF(F161=12,(B161*$C$2*2),($C$2*B161)))</f>
        <v>1431.6201500000002</v>
      </c>
      <c r="H161" s="61">
        <f ca="1">IF(F161="",SUM($H$17:H160),IF($O$11=1,G161,IF($O$11=2,((G161/$C$2)*8.5%),IF($O$11=3,0,0))))</f>
        <v>1431.6201500000002</v>
      </c>
      <c r="I161" s="61">
        <f ca="1">IF(F161&lt;&gt;"",IF($H$4&lt;&gt;"Sim",(G161+H161)*$G$9,((G161+H161)*$G$8)),SUM($I$17:I160))</f>
        <v>200.42682100000005</v>
      </c>
      <c r="J161" s="61">
        <f t="shared" ca="1" si="72"/>
        <v>0</v>
      </c>
      <c r="K161" s="61">
        <f t="shared" si="73"/>
        <v>0</v>
      </c>
      <c r="L161" s="61">
        <f t="shared" si="74"/>
        <v>0</v>
      </c>
      <c r="M161" s="61">
        <f t="shared" si="75"/>
        <v>0</v>
      </c>
      <c r="N161" s="61">
        <f ca="1">IF(F161&lt;&gt;"",SUM(J161:M161),SUM($N$17:N160))</f>
        <v>0</v>
      </c>
      <c r="O161" s="8">
        <f ca="1">IF(F161="",SUM($O$17:O160),P160*$H$1)</f>
        <v>2917.1566640085284</v>
      </c>
      <c r="P161" s="8">
        <f t="shared" ca="1" si="84"/>
        <v>604886.87509406928</v>
      </c>
      <c r="Q161" s="1"/>
      <c r="R161" s="47">
        <v>13</v>
      </c>
      <c r="S161" s="36">
        <v>145</v>
      </c>
      <c r="T161" s="7">
        <v>1</v>
      </c>
      <c r="U161" s="8">
        <f t="shared" ca="1" si="89"/>
        <v>2116272.7393813496</v>
      </c>
      <c r="V161" s="10">
        <f t="shared" ca="1" si="90"/>
        <v>16842.59</v>
      </c>
      <c r="W161" s="8">
        <f t="shared" ca="1" si="91"/>
        <v>10301.064568995771</v>
      </c>
      <c r="X161" s="8">
        <f t="shared" ca="1" si="92"/>
        <v>2109731.2139503458</v>
      </c>
      <c r="Y161">
        <f t="shared" ca="1" si="85"/>
        <v>145</v>
      </c>
      <c r="AA161" s="202">
        <f t="shared" ca="1" si="76"/>
        <v>14316.201499999999</v>
      </c>
      <c r="AB161" s="202"/>
      <c r="AC161" s="38">
        <f t="shared" ca="1" si="86"/>
        <v>145</v>
      </c>
      <c r="AQ161" s="43">
        <f t="shared" ca="1" si="69"/>
        <v>61087</v>
      </c>
      <c r="AR161" s="46">
        <f t="shared" si="93"/>
        <v>36</v>
      </c>
      <c r="AS161" s="81">
        <f t="shared" ca="1" si="70"/>
        <v>31366.674948120581</v>
      </c>
      <c r="AT161" s="10">
        <f t="shared" ca="1" si="71"/>
        <v>1097833.6231842204</v>
      </c>
      <c r="AU161" s="77"/>
      <c r="AV161" s="43">
        <f t="shared" ca="1" si="87"/>
        <v>61087</v>
      </c>
      <c r="AW161" s="46">
        <f t="shared" si="94"/>
        <v>156</v>
      </c>
      <c r="AX161" s="81">
        <f t="shared" ca="1" si="77"/>
        <v>18820.004968872334</v>
      </c>
      <c r="AY161" s="10">
        <f t="shared" ca="1" si="88"/>
        <v>2917100.7701752116</v>
      </c>
    </row>
    <row r="162" spans="1:51" x14ac:dyDescent="0.25">
      <c r="A162" s="10">
        <f t="shared" ca="1" si="78"/>
        <v>25000</v>
      </c>
      <c r="B162" s="10">
        <f t="shared" ca="1" si="79"/>
        <v>16842.59</v>
      </c>
      <c r="C162" s="10">
        <f t="shared" ca="1" si="80"/>
        <v>8157.41</v>
      </c>
      <c r="D162" s="43">
        <f t="shared" ca="1" si="81"/>
        <v>50191</v>
      </c>
      <c r="E162" s="47">
        <f t="shared" ca="1" si="82"/>
        <v>2037</v>
      </c>
      <c r="F162" s="67">
        <f t="shared" ca="1" si="83"/>
        <v>5</v>
      </c>
      <c r="G162" s="11">
        <f ca="1">IF(F162="",SUM($G$17:G161),IF(F162=12,(B162*$C$2*2),($C$2*B162)))</f>
        <v>1431.6201500000002</v>
      </c>
      <c r="H162" s="61">
        <f ca="1">IF(F162="",SUM($H$17:H161),IF($O$11=1,G162,IF($O$11=2,((G162/$C$2)*8.5%),IF($O$11=3,0,0))))</f>
        <v>1431.6201500000002</v>
      </c>
      <c r="I162" s="61">
        <f ca="1">IF(F162&lt;&gt;"",IF($H$4&lt;&gt;"Sim",(G162+H162)*$G$9,((G162+H162)*$G$8)),SUM($I$17:I161))</f>
        <v>200.42682100000005</v>
      </c>
      <c r="J162" s="61">
        <f t="shared" ca="1" si="72"/>
        <v>0</v>
      </c>
      <c r="K162" s="61">
        <f t="shared" si="73"/>
        <v>0</v>
      </c>
      <c r="L162" s="61">
        <f t="shared" si="74"/>
        <v>0</v>
      </c>
      <c r="M162" s="61">
        <f t="shared" si="75"/>
        <v>0</v>
      </c>
      <c r="N162" s="61">
        <f ca="1">IF(F162&lt;&gt;"",SUM(J162:M162),SUM($N$17:N161))</f>
        <v>0</v>
      </c>
      <c r="O162" s="8">
        <f ca="1">IF(F162="",SUM($O$17:O161),P161*$H$1)</f>
        <v>2944.317450832727</v>
      </c>
      <c r="P162" s="8">
        <f t="shared" ca="1" si="84"/>
        <v>610494.00602390198</v>
      </c>
      <c r="Q162" s="1"/>
      <c r="R162" s="47"/>
      <c r="S162" s="36">
        <v>146</v>
      </c>
      <c r="T162" s="7">
        <v>2</v>
      </c>
      <c r="U162" s="8">
        <f t="shared" ca="1" si="89"/>
        <v>2109731.2139503458</v>
      </c>
      <c r="V162" s="10">
        <f t="shared" ca="1" si="90"/>
        <v>16842.59</v>
      </c>
      <c r="W162" s="8">
        <f t="shared" ca="1" si="91"/>
        <v>10269.223363185882</v>
      </c>
      <c r="X162" s="8">
        <f t="shared" ca="1" si="92"/>
        <v>2103157.8473135317</v>
      </c>
      <c r="Y162">
        <f t="shared" ca="1" si="85"/>
        <v>146</v>
      </c>
      <c r="AA162" s="202">
        <f t="shared" ca="1" si="76"/>
        <v>14316.201499999999</v>
      </c>
      <c r="AB162" s="202"/>
      <c r="AC162" s="38">
        <f t="shared" ca="1" si="86"/>
        <v>146</v>
      </c>
      <c r="AQ162" s="43">
        <f t="shared" ca="1" si="69"/>
        <v>61117</v>
      </c>
      <c r="AR162" s="46">
        <f t="shared" si="93"/>
        <v>35</v>
      </c>
      <c r="AS162" s="81">
        <f t="shared" ca="1" si="70"/>
        <v>31519.353824497241</v>
      </c>
      <c r="AT162" s="10">
        <f t="shared" ca="1" si="71"/>
        <v>1071658.0300329062</v>
      </c>
      <c r="AU162" s="77"/>
      <c r="AV162" s="43">
        <f t="shared" ca="1" si="87"/>
        <v>61117</v>
      </c>
      <c r="AW162" s="46">
        <f t="shared" si="94"/>
        <v>155</v>
      </c>
      <c r="AX162" s="81">
        <f t="shared" ca="1" si="77"/>
        <v>18911.612294698327</v>
      </c>
      <c r="AY162" s="10">
        <f t="shared" ca="1" si="88"/>
        <v>2912388.2933835424</v>
      </c>
    </row>
    <row r="163" spans="1:51" x14ac:dyDescent="0.25">
      <c r="A163" s="10">
        <f t="shared" ca="1" si="78"/>
        <v>25000</v>
      </c>
      <c r="B163" s="10">
        <f t="shared" ca="1" si="79"/>
        <v>16842.59</v>
      </c>
      <c r="C163" s="10">
        <f t="shared" ca="1" si="80"/>
        <v>8157.41</v>
      </c>
      <c r="D163" s="43">
        <f t="shared" ca="1" si="81"/>
        <v>50221</v>
      </c>
      <c r="E163" s="47">
        <f t="shared" ca="1" si="82"/>
        <v>2037</v>
      </c>
      <c r="F163" s="67">
        <f t="shared" ca="1" si="83"/>
        <v>6</v>
      </c>
      <c r="G163" s="11">
        <f ca="1">IF(F163="",SUM($G$17:G162),IF(F163=12,(B163*$C$2*2),($C$2*B163)))</f>
        <v>1431.6201500000002</v>
      </c>
      <c r="H163" s="61">
        <f ca="1">IF(F163="",SUM($H$17:H162),IF($O$11=1,G163,IF($O$11=2,((G163/$C$2)*8.5%),IF($O$11=3,0,0))))</f>
        <v>1431.6201500000002</v>
      </c>
      <c r="I163" s="61">
        <f ca="1">IF(F163&lt;&gt;"",IF($H$4&lt;&gt;"Sim",(G163+H163)*$G$9,((G163+H163)*$G$8)),SUM($I$17:I162))</f>
        <v>200.42682100000005</v>
      </c>
      <c r="J163" s="61">
        <f t="shared" ca="1" si="72"/>
        <v>0</v>
      </c>
      <c r="K163" s="61">
        <f t="shared" si="73"/>
        <v>0</v>
      </c>
      <c r="L163" s="61">
        <f t="shared" si="74"/>
        <v>0</v>
      </c>
      <c r="M163" s="61">
        <f t="shared" si="75"/>
        <v>0</v>
      </c>
      <c r="N163" s="61">
        <f ca="1">IF(F163&lt;&gt;"",SUM(J163:M163),SUM($N$17:N162))</f>
        <v>0</v>
      </c>
      <c r="O163" s="8">
        <f ca="1">IF(F163="",SUM($O$17:O162),P162*$H$1)</f>
        <v>2971.6104441601865</v>
      </c>
      <c r="P163" s="8">
        <f t="shared" ca="1" si="84"/>
        <v>616128.42994706216</v>
      </c>
      <c r="Q163" s="1"/>
      <c r="R163" s="47"/>
      <c r="S163" s="36">
        <v>147</v>
      </c>
      <c r="T163" s="7">
        <v>3</v>
      </c>
      <c r="U163" s="8">
        <f t="shared" ca="1" si="89"/>
        <v>2103157.8473135317</v>
      </c>
      <c r="V163" s="10">
        <f t="shared" ca="1" si="90"/>
        <v>16842.59</v>
      </c>
      <c r="W163" s="8">
        <f t="shared" ca="1" si="91"/>
        <v>10237.227168696651</v>
      </c>
      <c r="X163" s="8">
        <f t="shared" ca="1" si="92"/>
        <v>2096552.4844822281</v>
      </c>
      <c r="Y163">
        <f t="shared" ca="1" si="85"/>
        <v>147</v>
      </c>
      <c r="AA163" s="202">
        <f t="shared" ca="1" si="76"/>
        <v>14316.201499999999</v>
      </c>
      <c r="AB163" s="202"/>
      <c r="AC163" s="38">
        <f t="shared" ca="1" si="86"/>
        <v>147</v>
      </c>
      <c r="AQ163" s="43">
        <f t="shared" ca="1" si="69"/>
        <v>61148</v>
      </c>
      <c r="AR163" s="46">
        <f t="shared" si="93"/>
        <v>34</v>
      </c>
      <c r="AS163" s="81">
        <f t="shared" ca="1" si="70"/>
        <v>31672.775873024919</v>
      </c>
      <c r="AT163" s="10">
        <f t="shared" ca="1" si="71"/>
        <v>1045201.6038098224</v>
      </c>
      <c r="AU163" s="77"/>
      <c r="AV163" s="43">
        <f t="shared" ca="1" si="87"/>
        <v>61148</v>
      </c>
      <c r="AW163" s="46">
        <f t="shared" si="94"/>
        <v>154</v>
      </c>
      <c r="AX163" s="81">
        <f t="shared" ca="1" si="77"/>
        <v>19003.665523814936</v>
      </c>
      <c r="AY163" s="10">
        <f t="shared" ca="1" si="88"/>
        <v>2907560.8251436851</v>
      </c>
    </row>
    <row r="164" spans="1:51" x14ac:dyDescent="0.25">
      <c r="A164" s="10">
        <f t="shared" ca="1" si="78"/>
        <v>25000</v>
      </c>
      <c r="B164" s="10">
        <f t="shared" ca="1" si="79"/>
        <v>16842.59</v>
      </c>
      <c r="C164" s="10">
        <f t="shared" ca="1" si="80"/>
        <v>8157.41</v>
      </c>
      <c r="D164" s="43">
        <f t="shared" ca="1" si="81"/>
        <v>50252</v>
      </c>
      <c r="E164" s="47">
        <f t="shared" ca="1" si="82"/>
        <v>2037</v>
      </c>
      <c r="F164" s="67">
        <f t="shared" ca="1" si="83"/>
        <v>7</v>
      </c>
      <c r="G164" s="11">
        <f ca="1">IF(F164="",SUM($G$17:G163),IF(F164=12,(B164*$C$2*2),($C$2*B164)))</f>
        <v>1431.6201500000002</v>
      </c>
      <c r="H164" s="61">
        <f ca="1">IF(F164="",SUM($H$17:H163),IF($O$11=1,G164,IF($O$11=2,((G164/$C$2)*8.5%),IF($O$11=3,0,0))))</f>
        <v>1431.6201500000002</v>
      </c>
      <c r="I164" s="61">
        <f ca="1">IF(F164&lt;&gt;"",IF($H$4&lt;&gt;"Sim",(G164+H164)*$G$9,((G164+H164)*$G$8)),SUM($I$17:I163))</f>
        <v>200.42682100000005</v>
      </c>
      <c r="J164" s="61">
        <f t="shared" ca="1" si="72"/>
        <v>0</v>
      </c>
      <c r="K164" s="61">
        <f t="shared" si="73"/>
        <v>0</v>
      </c>
      <c r="L164" s="61">
        <f t="shared" si="74"/>
        <v>0</v>
      </c>
      <c r="M164" s="61">
        <f t="shared" si="75"/>
        <v>0</v>
      </c>
      <c r="N164" s="61">
        <f ca="1">IF(F164&lt;&gt;"",SUM(J164:M164),SUM($N$17:N163))</f>
        <v>0</v>
      </c>
      <c r="O164" s="8">
        <f ca="1">IF(F164="",SUM($O$17:O163),P163*$H$1)</f>
        <v>2999.0362875127471</v>
      </c>
      <c r="P164" s="8">
        <f t="shared" ca="1" si="84"/>
        <v>621790.27971357491</v>
      </c>
      <c r="Q164" s="1"/>
      <c r="R164" s="47"/>
      <c r="S164" s="36">
        <v>148</v>
      </c>
      <c r="T164" s="7">
        <v>4</v>
      </c>
      <c r="U164" s="8">
        <f t="shared" ca="1" si="89"/>
        <v>2096552.4844822281</v>
      </c>
      <c r="V164" s="10">
        <f t="shared" ca="1" si="90"/>
        <v>16842.59</v>
      </c>
      <c r="W164" s="8">
        <f t="shared" ca="1" si="91"/>
        <v>10205.075231112842</v>
      </c>
      <c r="X164" s="8">
        <f t="shared" ca="1" si="92"/>
        <v>2089914.9697133407</v>
      </c>
      <c r="Y164">
        <f t="shared" ca="1" si="85"/>
        <v>148</v>
      </c>
      <c r="AA164" s="202">
        <f t="shared" ca="1" si="76"/>
        <v>14316.201499999999</v>
      </c>
      <c r="AB164" s="202"/>
      <c r="AC164" s="38">
        <f t="shared" ca="1" si="86"/>
        <v>148</v>
      </c>
      <c r="AQ164" s="43">
        <f t="shared" ca="1" si="69"/>
        <v>61178</v>
      </c>
      <c r="AR164" s="46">
        <f t="shared" si="93"/>
        <v>33</v>
      </c>
      <c r="AS164" s="81">
        <f t="shared" ca="1" si="70"/>
        <v>31826.944711131644</v>
      </c>
      <c r="AT164" s="10">
        <f t="shared" ca="1" si="71"/>
        <v>1018462.2307562126</v>
      </c>
      <c r="AU164" s="77"/>
      <c r="AV164" s="43">
        <f t="shared" ca="1" si="87"/>
        <v>61178</v>
      </c>
      <c r="AW164" s="46">
        <f t="shared" si="94"/>
        <v>153</v>
      </c>
      <c r="AX164" s="81">
        <f t="shared" ca="1" si="77"/>
        <v>19096.166826678971</v>
      </c>
      <c r="AY164" s="10">
        <f t="shared" ca="1" si="88"/>
        <v>2902617.3576552034</v>
      </c>
    </row>
    <row r="165" spans="1:51" x14ac:dyDescent="0.25">
      <c r="A165" s="10">
        <f t="shared" ca="1" si="78"/>
        <v>25000</v>
      </c>
      <c r="B165" s="10">
        <f t="shared" ca="1" si="79"/>
        <v>16842.59</v>
      </c>
      <c r="C165" s="10">
        <f t="shared" ca="1" si="80"/>
        <v>8157.41</v>
      </c>
      <c r="D165" s="43">
        <f t="shared" ca="1" si="81"/>
        <v>50283</v>
      </c>
      <c r="E165" s="47">
        <f t="shared" ca="1" si="82"/>
        <v>2037</v>
      </c>
      <c r="F165" s="67">
        <f t="shared" ca="1" si="83"/>
        <v>8</v>
      </c>
      <c r="G165" s="11">
        <f ca="1">IF(F165="",SUM($G$17:G164),IF(F165=12,(B165*$C$2*2),($C$2*B165)))</f>
        <v>1431.6201500000002</v>
      </c>
      <c r="H165" s="61">
        <f ca="1">IF(F165="",SUM($H$17:H164),IF($O$11=1,G165,IF($O$11=2,((G165/$C$2)*8.5%),IF($O$11=3,0,0))))</f>
        <v>1431.6201500000002</v>
      </c>
      <c r="I165" s="61">
        <f ca="1">IF(F165&lt;&gt;"",IF($H$4&lt;&gt;"Sim",(G165+H165)*$G$9,((G165+H165)*$G$8)),SUM($I$17:I164))</f>
        <v>200.42682100000005</v>
      </c>
      <c r="J165" s="61">
        <f t="shared" ca="1" si="72"/>
        <v>0</v>
      </c>
      <c r="K165" s="61">
        <f t="shared" si="73"/>
        <v>0</v>
      </c>
      <c r="L165" s="61">
        <f t="shared" si="74"/>
        <v>0</v>
      </c>
      <c r="M165" s="61">
        <f t="shared" si="75"/>
        <v>0</v>
      </c>
      <c r="N165" s="61">
        <f ca="1">IF(F165&lt;&gt;"",SUM(J165:M165),SUM($N$17:N164))</f>
        <v>0</v>
      </c>
      <c r="O165" s="8">
        <f ca="1">IF(F165="",SUM($O$17:O164),P164*$H$1)</f>
        <v>3026.5956275446238</v>
      </c>
      <c r="P165" s="8">
        <f t="shared" ca="1" si="84"/>
        <v>627479.6888201196</v>
      </c>
      <c r="Q165" s="1"/>
      <c r="R165" s="47"/>
      <c r="S165" s="36">
        <v>149</v>
      </c>
      <c r="T165" s="7">
        <v>5</v>
      </c>
      <c r="U165" s="8">
        <f t="shared" ca="1" si="89"/>
        <v>2089914.9697133407</v>
      </c>
      <c r="V165" s="10">
        <f t="shared" ca="1" si="90"/>
        <v>16842.59</v>
      </c>
      <c r="W165" s="8">
        <f t="shared" ca="1" si="91"/>
        <v>10172.766792347071</v>
      </c>
      <c r="X165" s="8">
        <f t="shared" ca="1" si="92"/>
        <v>2083245.1465056876</v>
      </c>
      <c r="Y165">
        <f t="shared" ca="1" si="85"/>
        <v>149</v>
      </c>
      <c r="AA165" s="202">
        <f t="shared" ca="1" si="76"/>
        <v>14316.201499999999</v>
      </c>
      <c r="AB165" s="202"/>
      <c r="AC165" s="38">
        <f t="shared" ca="1" si="86"/>
        <v>149</v>
      </c>
      <c r="AQ165" s="43">
        <f t="shared" ca="1" si="69"/>
        <v>61209</v>
      </c>
      <c r="AR165" s="46">
        <f t="shared" si="93"/>
        <v>32</v>
      </c>
      <c r="AS165" s="81">
        <f t="shared" ca="1" si="70"/>
        <v>31981.863973853455</v>
      </c>
      <c r="AT165" s="10">
        <f t="shared" ca="1" si="71"/>
        <v>991437.78318945714</v>
      </c>
      <c r="AU165" s="77"/>
      <c r="AV165" s="43">
        <f t="shared" ca="1" si="87"/>
        <v>61209</v>
      </c>
      <c r="AW165" s="46">
        <f t="shared" si="94"/>
        <v>152</v>
      </c>
      <c r="AX165" s="81">
        <f t="shared" ca="1" si="77"/>
        <v>19189.118384312056</v>
      </c>
      <c r="AY165" s="10">
        <f t="shared" ca="1" si="88"/>
        <v>2897556.8760311208</v>
      </c>
    </row>
    <row r="166" spans="1:51" x14ac:dyDescent="0.25">
      <c r="A166" s="10">
        <f t="shared" ca="1" si="78"/>
        <v>25000</v>
      </c>
      <c r="B166" s="10">
        <f t="shared" ca="1" si="79"/>
        <v>16842.59</v>
      </c>
      <c r="C166" s="10">
        <f t="shared" ca="1" si="80"/>
        <v>8157.41</v>
      </c>
      <c r="D166" s="43">
        <f t="shared" ca="1" si="81"/>
        <v>50313</v>
      </c>
      <c r="E166" s="47">
        <f t="shared" ca="1" si="82"/>
        <v>2037</v>
      </c>
      <c r="F166" s="67">
        <f t="shared" ca="1" si="83"/>
        <v>9</v>
      </c>
      <c r="G166" s="11">
        <f ca="1">IF(F166="",SUM($G$17:G165),IF(F166=12,(B166*$C$2*2),($C$2*B166)))</f>
        <v>1431.6201500000002</v>
      </c>
      <c r="H166" s="61">
        <f ca="1">IF(F166="",SUM($H$17:H165),IF($O$11=1,G166,IF($O$11=2,((G166/$C$2)*8.5%),IF($O$11=3,0,0))))</f>
        <v>1431.6201500000002</v>
      </c>
      <c r="I166" s="61">
        <f ca="1">IF(F166&lt;&gt;"",IF($H$4&lt;&gt;"Sim",(G166+H166)*$G$9,((G166+H166)*$G$8)),SUM($I$17:I165))</f>
        <v>200.42682100000005</v>
      </c>
      <c r="J166" s="61">
        <f t="shared" ca="1" si="72"/>
        <v>0</v>
      </c>
      <c r="K166" s="61">
        <f t="shared" si="73"/>
        <v>0</v>
      </c>
      <c r="L166" s="61">
        <f t="shared" si="74"/>
        <v>0</v>
      </c>
      <c r="M166" s="61">
        <f t="shared" si="75"/>
        <v>0</v>
      </c>
      <c r="N166" s="61">
        <f ca="1">IF(F166&lt;&gt;"",SUM(J166:M166),SUM($N$17:N165))</f>
        <v>0</v>
      </c>
      <c r="O166" s="8">
        <f ca="1">IF(F166="",SUM($O$17:O165),P165*$H$1)</f>
        <v>3054.289114057653</v>
      </c>
      <c r="P166" s="8">
        <f t="shared" ca="1" si="84"/>
        <v>633196.79141317727</v>
      </c>
      <c r="Q166" s="1"/>
      <c r="R166" s="47"/>
      <c r="S166" s="36">
        <v>150</v>
      </c>
      <c r="T166" s="7">
        <v>6</v>
      </c>
      <c r="U166" s="8">
        <f t="shared" ca="1" si="89"/>
        <v>2083245.1465056876</v>
      </c>
      <c r="V166" s="10">
        <f t="shared" ca="1" si="90"/>
        <v>16842.59</v>
      </c>
      <c r="W166" s="8">
        <f t="shared" ca="1" si="91"/>
        <v>10140.301090621921</v>
      </c>
      <c r="X166" s="8">
        <f t="shared" ca="1" si="92"/>
        <v>2076542.8575963094</v>
      </c>
      <c r="Y166">
        <f t="shared" ca="1" si="85"/>
        <v>150</v>
      </c>
      <c r="AA166" s="202">
        <f t="shared" ca="1" si="76"/>
        <v>14316.201499999999</v>
      </c>
      <c r="AB166" s="202"/>
      <c r="AC166" s="38">
        <f t="shared" ca="1" si="86"/>
        <v>150</v>
      </c>
      <c r="AQ166" s="43">
        <f t="shared" ca="1" si="69"/>
        <v>61240</v>
      </c>
      <c r="AR166" s="46">
        <f t="shared" si="93"/>
        <v>31</v>
      </c>
      <c r="AS166" s="81">
        <f t="shared" ca="1" si="70"/>
        <v>32137.537313920111</v>
      </c>
      <c r="AT166" s="10">
        <f t="shared" ca="1" si="71"/>
        <v>964126.11941760336</v>
      </c>
      <c r="AU166" s="77"/>
      <c r="AV166" s="43">
        <f t="shared" ca="1" si="87"/>
        <v>61240</v>
      </c>
      <c r="AW166" s="46">
        <f t="shared" si="94"/>
        <v>151</v>
      </c>
      <c r="AX166" s="81">
        <f t="shared" ca="1" si="77"/>
        <v>19282.522388352052</v>
      </c>
      <c r="AY166" s="10">
        <f t="shared" ca="1" si="88"/>
        <v>2892378.3582528075</v>
      </c>
    </row>
    <row r="167" spans="1:51" x14ac:dyDescent="0.25">
      <c r="A167" s="10">
        <f t="shared" ca="1" si="78"/>
        <v>25000</v>
      </c>
      <c r="B167" s="10">
        <f t="shared" ca="1" si="79"/>
        <v>16842.59</v>
      </c>
      <c r="C167" s="10">
        <f t="shared" ca="1" si="80"/>
        <v>8157.41</v>
      </c>
      <c r="D167" s="43">
        <f t="shared" ca="1" si="81"/>
        <v>50344</v>
      </c>
      <c r="E167" s="47">
        <f t="shared" ca="1" si="82"/>
        <v>2037</v>
      </c>
      <c r="F167" s="67">
        <f t="shared" ca="1" si="83"/>
        <v>10</v>
      </c>
      <c r="G167" s="11">
        <f ca="1">IF(F167="",SUM($G$17:G166),IF(F167=12,(B167*$C$2*2),($C$2*B167)))</f>
        <v>1431.6201500000002</v>
      </c>
      <c r="H167" s="61">
        <f ca="1">IF(F167="",SUM($H$17:H166),IF($O$11=1,G167,IF($O$11=2,((G167/$C$2)*8.5%),IF($O$11=3,0,0))))</f>
        <v>1431.6201500000002</v>
      </c>
      <c r="I167" s="61">
        <f ca="1">IF(F167&lt;&gt;"",IF($H$4&lt;&gt;"Sim",(G167+H167)*$G$9,((G167+H167)*$G$8)),SUM($I$17:I166))</f>
        <v>200.42682100000005</v>
      </c>
      <c r="J167" s="61">
        <f t="shared" ca="1" si="72"/>
        <v>0</v>
      </c>
      <c r="K167" s="61">
        <f t="shared" si="73"/>
        <v>0</v>
      </c>
      <c r="L167" s="61">
        <f t="shared" si="74"/>
        <v>0</v>
      </c>
      <c r="M167" s="61">
        <f t="shared" si="75"/>
        <v>0</v>
      </c>
      <c r="N167" s="61">
        <f ca="1">IF(F167&lt;&gt;"",SUM(J167:M167),SUM($N$17:N166))</f>
        <v>0</v>
      </c>
      <c r="O167" s="8">
        <f ca="1">IF(F167="",SUM($O$17:O166),P166*$H$1)</f>
        <v>3082.1174000166152</v>
      </c>
      <c r="P167" s="8">
        <f t="shared" ca="1" si="84"/>
        <v>638941.72229219391</v>
      </c>
      <c r="Q167" s="1"/>
      <c r="R167" s="47"/>
      <c r="S167" s="36">
        <v>151</v>
      </c>
      <c r="T167" s="7">
        <v>7</v>
      </c>
      <c r="U167" s="8">
        <f t="shared" ca="1" si="89"/>
        <v>2076542.8575963094</v>
      </c>
      <c r="V167" s="10">
        <f t="shared" ca="1" si="90"/>
        <v>16842.59</v>
      </c>
      <c r="W167" s="8">
        <f t="shared" ca="1" si="91"/>
        <v>10107.677360451986</v>
      </c>
      <c r="X167" s="8">
        <f t="shared" ca="1" si="92"/>
        <v>2069807.9449567613</v>
      </c>
      <c r="Y167">
        <f t="shared" ca="1" si="85"/>
        <v>151</v>
      </c>
      <c r="AA167" s="202">
        <f t="shared" ca="1" si="76"/>
        <v>14316.201499999999</v>
      </c>
      <c r="AB167" s="202"/>
      <c r="AC167" s="38">
        <f t="shared" ca="1" si="86"/>
        <v>151</v>
      </c>
      <c r="AQ167" s="43">
        <f t="shared" ca="1" si="69"/>
        <v>61270</v>
      </c>
      <c r="AR167" s="46">
        <f t="shared" si="93"/>
        <v>30</v>
      </c>
      <c r="AS167" s="81">
        <f t="shared" ca="1" si="70"/>
        <v>32293.968401841219</v>
      </c>
      <c r="AT167" s="10">
        <f t="shared" ca="1" si="71"/>
        <v>936525.0836533953</v>
      </c>
      <c r="AU167" s="77"/>
      <c r="AV167" s="43">
        <f t="shared" ca="1" si="87"/>
        <v>61270</v>
      </c>
      <c r="AW167" s="46">
        <f t="shared" si="94"/>
        <v>150</v>
      </c>
      <c r="AX167" s="81">
        <f t="shared" ca="1" si="77"/>
        <v>19376.381041104712</v>
      </c>
      <c r="AY167" s="10">
        <f t="shared" ca="1" si="88"/>
        <v>2887080.775124602</v>
      </c>
    </row>
    <row r="168" spans="1:51" x14ac:dyDescent="0.25">
      <c r="A168" s="10">
        <f t="shared" ca="1" si="78"/>
        <v>25000</v>
      </c>
      <c r="B168" s="10">
        <f t="shared" ca="1" si="79"/>
        <v>16842.59</v>
      </c>
      <c r="C168" s="10">
        <f t="shared" ca="1" si="80"/>
        <v>8157.41</v>
      </c>
      <c r="D168" s="43">
        <f t="shared" ca="1" si="81"/>
        <v>50374</v>
      </c>
      <c r="E168" s="47">
        <f t="shared" ca="1" si="82"/>
        <v>2037</v>
      </c>
      <c r="F168" s="67">
        <f t="shared" ca="1" si="83"/>
        <v>11</v>
      </c>
      <c r="G168" s="11">
        <f ca="1">IF(F168="",SUM($G$17:G167),IF(F168=12,(B168*$C$2*2),($C$2*B168)))</f>
        <v>1431.6201500000002</v>
      </c>
      <c r="H168" s="61">
        <f ca="1">IF(F168="",SUM($H$17:H167),IF($O$11=1,G168,IF($O$11=2,((G168/$C$2)*8.5%),IF($O$11=3,0,0))))</f>
        <v>1431.6201500000002</v>
      </c>
      <c r="I168" s="61">
        <f ca="1">IF(F168&lt;&gt;"",IF($H$4&lt;&gt;"Sim",(G168+H168)*$G$9,((G168+H168)*$G$8)),SUM($I$17:I167))</f>
        <v>200.42682100000005</v>
      </c>
      <c r="J168" s="61">
        <f t="shared" ca="1" si="72"/>
        <v>0</v>
      </c>
      <c r="K168" s="61">
        <f t="shared" si="73"/>
        <v>0</v>
      </c>
      <c r="L168" s="61">
        <f t="shared" si="74"/>
        <v>0</v>
      </c>
      <c r="M168" s="61">
        <f t="shared" si="75"/>
        <v>0</v>
      </c>
      <c r="N168" s="61">
        <f ca="1">IF(F168&lt;&gt;"",SUM(J168:M168),SUM($N$17:N167))</f>
        <v>0</v>
      </c>
      <c r="O168" s="8">
        <f ca="1">IF(F168="",SUM($O$17:O167),P167*$H$1)</f>
        <v>3110.0811415646294</v>
      </c>
      <c r="P168" s="8">
        <f t="shared" ca="1" si="84"/>
        <v>644714.61691275856</v>
      </c>
      <c r="Q168" s="1"/>
      <c r="R168" s="47"/>
      <c r="S168" s="36">
        <v>152</v>
      </c>
      <c r="T168" s="7">
        <v>8</v>
      </c>
      <c r="U168" s="8">
        <f t="shared" ca="1" si="89"/>
        <v>2069807.9449567613</v>
      </c>
      <c r="V168" s="10">
        <f t="shared" ca="1" si="90"/>
        <v>16842.59</v>
      </c>
      <c r="W168" s="8">
        <f t="shared" ca="1" si="91"/>
        <v>10074.894832625816</v>
      </c>
      <c r="X168" s="8">
        <f t="shared" ca="1" si="92"/>
        <v>2063040.249789387</v>
      </c>
      <c r="Y168">
        <f t="shared" ca="1" si="85"/>
        <v>152</v>
      </c>
      <c r="AA168" s="202">
        <f t="shared" ca="1" si="76"/>
        <v>14316.201499999999</v>
      </c>
      <c r="AB168" s="202"/>
      <c r="AC168" s="38">
        <f t="shared" ca="1" si="86"/>
        <v>152</v>
      </c>
      <c r="AQ168" s="43">
        <f t="shared" ca="1" si="69"/>
        <v>61301</v>
      </c>
      <c r="AR168" s="46">
        <f t="shared" si="93"/>
        <v>29</v>
      </c>
      <c r="AS168" s="81">
        <f t="shared" ca="1" si="70"/>
        <v>32451.160925992768</v>
      </c>
      <c r="AT168" s="10">
        <f t="shared" ca="1" si="71"/>
        <v>908632.50592779752</v>
      </c>
      <c r="AU168" s="77"/>
      <c r="AV168" s="43">
        <f t="shared" ca="1" si="87"/>
        <v>61301</v>
      </c>
      <c r="AW168" s="46">
        <f t="shared" si="94"/>
        <v>149</v>
      </c>
      <c r="AX168" s="81">
        <f t="shared" ca="1" si="77"/>
        <v>19470.696555595641</v>
      </c>
      <c r="AY168" s="10">
        <f t="shared" ca="1" si="88"/>
        <v>2881663.0902281548</v>
      </c>
    </row>
    <row r="169" spans="1:51" x14ac:dyDescent="0.25">
      <c r="A169" s="10">
        <f t="shared" ca="1" si="78"/>
        <v>25000</v>
      </c>
      <c r="B169" s="10">
        <f t="shared" ca="1" si="79"/>
        <v>16842.59</v>
      </c>
      <c r="C169" s="10">
        <f t="shared" ca="1" si="80"/>
        <v>8157.41</v>
      </c>
      <c r="D169" s="43">
        <f t="shared" ca="1" si="81"/>
        <v>50405</v>
      </c>
      <c r="E169" s="47">
        <f t="shared" ca="1" si="82"/>
        <v>2037</v>
      </c>
      <c r="F169" s="67">
        <f t="shared" ca="1" si="83"/>
        <v>12</v>
      </c>
      <c r="G169" s="11">
        <f ca="1">IF(F169="",SUM($G$17:G168),IF(F169=12,(B169*$C$2*2),($C$2*B169)))</f>
        <v>2863.2403000000004</v>
      </c>
      <c r="H169" s="61">
        <f ca="1">IF(F169="",SUM($H$17:H168),IF($O$11=1,G169,IF($O$11=2,((G169/$C$2)*8.5%),IF($O$11=3,0,0))))</f>
        <v>2863.2403000000004</v>
      </c>
      <c r="I169" s="61">
        <f ca="1">IF(F169&lt;&gt;"",IF($H$4&lt;&gt;"Sim",(G169+H169)*$G$9,((G169+H169)*$G$8)),SUM($I$17:I168))</f>
        <v>400.85364200000009</v>
      </c>
      <c r="J169" s="61">
        <f t="shared" ca="1" si="72"/>
        <v>0</v>
      </c>
      <c r="K169" s="61">
        <f t="shared" si="73"/>
        <v>0</v>
      </c>
      <c r="L169" s="61">
        <f t="shared" si="74"/>
        <v>0</v>
      </c>
      <c r="M169" s="61">
        <f t="shared" si="75"/>
        <v>0</v>
      </c>
      <c r="N169" s="61">
        <f ca="1">IF(F169&lt;&gt;"",SUM(J169:M169),SUM($N$17:N168))</f>
        <v>0</v>
      </c>
      <c r="O169" s="8">
        <f ca="1">IF(F169="",SUM($O$17:O168),P168*$H$1)</f>
        <v>3138.1809980386247</v>
      </c>
      <c r="P169" s="8">
        <f t="shared" ca="1" si="84"/>
        <v>653178.42486879707</v>
      </c>
      <c r="Q169" s="1"/>
      <c r="R169" s="47"/>
      <c r="S169" s="36">
        <v>153</v>
      </c>
      <c r="T169" s="7">
        <v>9</v>
      </c>
      <c r="U169" s="8">
        <f t="shared" ca="1" si="89"/>
        <v>2063040.249789387</v>
      </c>
      <c r="V169" s="10">
        <f t="shared" ca="1" si="90"/>
        <v>16842.59</v>
      </c>
      <c r="W169" s="8">
        <f t="shared" ca="1" si="91"/>
        <v>10041.952734187795</v>
      </c>
      <c r="X169" s="8">
        <f t="shared" ca="1" si="92"/>
        <v>2056239.6125235746</v>
      </c>
      <c r="Y169">
        <f t="shared" ca="1" si="85"/>
        <v>153</v>
      </c>
      <c r="AA169" s="202">
        <f t="shared" ca="1" si="76"/>
        <v>14316.201499999999</v>
      </c>
      <c r="AB169" s="202"/>
      <c r="AC169" s="38">
        <f t="shared" ca="1" si="86"/>
        <v>153</v>
      </c>
      <c r="AQ169" s="43">
        <f t="shared" ca="1" si="69"/>
        <v>61331</v>
      </c>
      <c r="AR169" s="46">
        <f t="shared" si="93"/>
        <v>28</v>
      </c>
      <c r="AS169" s="81">
        <f t="shared" ca="1" si="70"/>
        <v>32609.118592704122</v>
      </c>
      <c r="AT169" s="10">
        <f t="shared" ca="1" si="71"/>
        <v>880446.20200301125</v>
      </c>
      <c r="AU169" s="77"/>
      <c r="AV169" s="43">
        <f t="shared" ca="1" si="87"/>
        <v>61331</v>
      </c>
      <c r="AW169" s="46">
        <f t="shared" si="94"/>
        <v>148</v>
      </c>
      <c r="AX169" s="81">
        <f t="shared" ca="1" si="77"/>
        <v>19565.47115562245</v>
      </c>
      <c r="AY169" s="10">
        <f t="shared" ca="1" si="88"/>
        <v>2876124.2598765003</v>
      </c>
    </row>
    <row r="170" spans="1:51" x14ac:dyDescent="0.25">
      <c r="A170" s="10">
        <f t="shared" ca="1" si="78"/>
        <v>25000</v>
      </c>
      <c r="B170" s="10">
        <f t="shared" ca="1" si="79"/>
        <v>16842.59</v>
      </c>
      <c r="C170" s="10">
        <f t="shared" ca="1" si="80"/>
        <v>8157.41</v>
      </c>
      <c r="D170" s="43">
        <f t="shared" ca="1" si="81"/>
        <v>50436</v>
      </c>
      <c r="E170" s="47">
        <f t="shared" ca="1" si="82"/>
        <v>2038</v>
      </c>
      <c r="F170" s="67">
        <f t="shared" ca="1" si="83"/>
        <v>1</v>
      </c>
      <c r="G170" s="11">
        <f ca="1">IF(F170="",SUM($G$17:G169),IF(F170=12,(B170*$C$2*2),($C$2*B170)))</f>
        <v>1431.6201500000002</v>
      </c>
      <c r="H170" s="61">
        <f ca="1">IF(F170="",SUM($H$17:H169),IF($O$11=1,G170,IF($O$11=2,((G170/$C$2)*8.5%),IF($O$11=3,0,0))))</f>
        <v>1431.6201500000002</v>
      </c>
      <c r="I170" s="61">
        <f ca="1">IF(F170&lt;&gt;"",IF($H$4&lt;&gt;"Sim",(G170+H170)*$G$9,((G170+H170)*$G$8)),SUM($I$17:I169))</f>
        <v>200.42682100000005</v>
      </c>
      <c r="J170" s="61">
        <f t="shared" ca="1" si="72"/>
        <v>0</v>
      </c>
      <c r="K170" s="61">
        <f t="shared" si="73"/>
        <v>0</v>
      </c>
      <c r="L170" s="61">
        <f t="shared" si="74"/>
        <v>0</v>
      </c>
      <c r="M170" s="61">
        <f t="shared" si="75"/>
        <v>0</v>
      </c>
      <c r="N170" s="61">
        <f ca="1">IF(F170&lt;&gt;"",SUM(J170:M170),SUM($N$17:N169))</f>
        <v>0</v>
      </c>
      <c r="O170" s="8">
        <f ca="1">IF(F170="",SUM($O$17:O169),P169*$H$1)</f>
        <v>3179.3790112399952</v>
      </c>
      <c r="P170" s="8">
        <f t="shared" ca="1" si="84"/>
        <v>659020.61735903705</v>
      </c>
      <c r="Q170" s="1"/>
      <c r="R170" s="47"/>
      <c r="S170" s="36">
        <v>154</v>
      </c>
      <c r="T170" s="7">
        <v>10</v>
      </c>
      <c r="U170" s="8">
        <f t="shared" ca="1" si="89"/>
        <v>2056239.6125235746</v>
      </c>
      <c r="V170" s="10">
        <f t="shared" ca="1" si="90"/>
        <v>16842.59</v>
      </c>
      <c r="W170" s="8">
        <f t="shared" ca="1" si="91"/>
        <v>10008.850288419897</v>
      </c>
      <c r="X170" s="8">
        <f t="shared" ca="1" si="92"/>
        <v>2049405.8728119945</v>
      </c>
      <c r="Y170">
        <f t="shared" ca="1" si="85"/>
        <v>154</v>
      </c>
      <c r="AA170" s="202">
        <f t="shared" ca="1" si="76"/>
        <v>14316.201499999999</v>
      </c>
      <c r="AB170" s="202"/>
      <c r="AC170" s="38">
        <f t="shared" ca="1" si="86"/>
        <v>154</v>
      </c>
      <c r="AQ170" s="43">
        <f t="shared" ca="1" si="69"/>
        <v>61362</v>
      </c>
      <c r="AR170" s="46">
        <f t="shared" si="93"/>
        <v>27</v>
      </c>
      <c r="AS170" s="81">
        <f t="shared" ca="1" si="70"/>
        <v>32767.845126345375</v>
      </c>
      <c r="AT170" s="10">
        <f t="shared" ca="1" si="71"/>
        <v>851963.9732849797</v>
      </c>
      <c r="AU170" s="77"/>
      <c r="AV170" s="43">
        <f t="shared" ca="1" si="87"/>
        <v>61362</v>
      </c>
      <c r="AW170" s="46">
        <f t="shared" si="94"/>
        <v>147</v>
      </c>
      <c r="AX170" s="81">
        <f t="shared" ca="1" si="77"/>
        <v>19660.707075807204</v>
      </c>
      <c r="AY170" s="10">
        <f t="shared" ca="1" si="88"/>
        <v>2870463.233067852</v>
      </c>
    </row>
    <row r="171" spans="1:51" x14ac:dyDescent="0.25">
      <c r="A171" s="10">
        <f t="shared" ca="1" si="78"/>
        <v>25000</v>
      </c>
      <c r="B171" s="10">
        <f t="shared" ca="1" si="79"/>
        <v>16842.59</v>
      </c>
      <c r="C171" s="10">
        <f t="shared" ca="1" si="80"/>
        <v>8157.41</v>
      </c>
      <c r="D171" s="43">
        <f t="shared" ca="1" si="81"/>
        <v>50464</v>
      </c>
      <c r="E171" s="47">
        <f t="shared" ca="1" si="82"/>
        <v>2038</v>
      </c>
      <c r="F171" s="67">
        <f t="shared" ca="1" si="83"/>
        <v>2</v>
      </c>
      <c r="G171" s="11">
        <f ca="1">IF(F171="",SUM($G$17:G170),IF(F171=12,(B171*$C$2*2),($C$2*B171)))</f>
        <v>1431.6201500000002</v>
      </c>
      <c r="H171" s="61">
        <f ca="1">IF(F171="",SUM($H$17:H170),IF($O$11=1,G171,IF($O$11=2,((G171/$C$2)*8.5%),IF($O$11=3,0,0))))</f>
        <v>1431.6201500000002</v>
      </c>
      <c r="I171" s="61">
        <f ca="1">IF(F171&lt;&gt;"",IF($H$4&lt;&gt;"Sim",(G171+H171)*$G$9,((G171+H171)*$G$8)),SUM($I$17:I170))</f>
        <v>200.42682100000005</v>
      </c>
      <c r="J171" s="61">
        <f t="shared" ca="1" si="72"/>
        <v>0</v>
      </c>
      <c r="K171" s="61">
        <f t="shared" si="73"/>
        <v>0</v>
      </c>
      <c r="L171" s="61">
        <f t="shared" si="74"/>
        <v>0</v>
      </c>
      <c r="M171" s="61">
        <f t="shared" si="75"/>
        <v>0</v>
      </c>
      <c r="N171" s="61">
        <f ca="1">IF(F171&lt;&gt;"",SUM(J171:M171),SUM($N$17:N170))</f>
        <v>0</v>
      </c>
      <c r="O171" s="8">
        <f ca="1">IF(F171="",SUM($O$17:O170),P170*$H$1)</f>
        <v>3207.8161785987054</v>
      </c>
      <c r="P171" s="8">
        <f t="shared" ca="1" si="84"/>
        <v>664891.24701663572</v>
      </c>
      <c r="Q171" s="1"/>
      <c r="R171" s="47"/>
      <c r="S171" s="36">
        <v>155</v>
      </c>
      <c r="T171" s="7">
        <v>11</v>
      </c>
      <c r="U171" s="8">
        <f t="shared" ca="1" si="89"/>
        <v>2049405.8728119945</v>
      </c>
      <c r="V171" s="10">
        <f t="shared" ca="1" si="90"/>
        <v>16842.59</v>
      </c>
      <c r="W171" s="8">
        <f t="shared" ca="1" si="91"/>
        <v>9975.5867148233883</v>
      </c>
      <c r="X171" s="8">
        <f t="shared" ca="1" si="92"/>
        <v>2042538.8695268179</v>
      </c>
      <c r="Y171">
        <f t="shared" ca="1" si="85"/>
        <v>155</v>
      </c>
      <c r="AA171" s="202">
        <f t="shared" ca="1" si="76"/>
        <v>14316.201499999999</v>
      </c>
      <c r="AB171" s="202"/>
      <c r="AC171" s="38">
        <f t="shared" ca="1" si="86"/>
        <v>155</v>
      </c>
      <c r="AQ171" s="43">
        <f t="shared" ca="1" si="69"/>
        <v>61393</v>
      </c>
      <c r="AR171" s="46">
        <f t="shared" si="93"/>
        <v>26</v>
      </c>
      <c r="AS171" s="81">
        <f t="shared" ca="1" si="70"/>
        <v>32927.344269415189</v>
      </c>
      <c r="AT171" s="10">
        <f t="shared" ca="1" si="71"/>
        <v>823183.60673537967</v>
      </c>
      <c r="AU171" s="77"/>
      <c r="AV171" s="43">
        <f t="shared" ca="1" si="87"/>
        <v>61393</v>
      </c>
      <c r="AW171" s="46">
        <f t="shared" si="94"/>
        <v>146</v>
      </c>
      <c r="AX171" s="81">
        <f t="shared" ca="1" si="77"/>
        <v>19756.406561649095</v>
      </c>
      <c r="AY171" s="10">
        <f t="shared" ca="1" si="88"/>
        <v>2864678.9514391189</v>
      </c>
    </row>
    <row r="172" spans="1:51" x14ac:dyDescent="0.25">
      <c r="A172" s="10">
        <f t="shared" ca="1" si="78"/>
        <v>25000</v>
      </c>
      <c r="B172" s="10">
        <f t="shared" ca="1" si="79"/>
        <v>16842.59</v>
      </c>
      <c r="C172" s="10">
        <f t="shared" ca="1" si="80"/>
        <v>8157.41</v>
      </c>
      <c r="D172" s="43">
        <f t="shared" ca="1" si="81"/>
        <v>50495</v>
      </c>
      <c r="E172" s="47">
        <f t="shared" ca="1" si="82"/>
        <v>2038</v>
      </c>
      <c r="F172" s="67">
        <f t="shared" ca="1" si="83"/>
        <v>3</v>
      </c>
      <c r="G172" s="11">
        <f ca="1">IF(F172="",SUM($G$17:G171),IF(F172=12,(B172*$C$2*2),($C$2*B172)))</f>
        <v>1431.6201500000002</v>
      </c>
      <c r="H172" s="61">
        <f ca="1">IF(F172="",SUM($H$17:H171),IF($O$11=1,G172,IF($O$11=2,((G172/$C$2)*8.5%),IF($O$11=3,0,0))))</f>
        <v>1431.6201500000002</v>
      </c>
      <c r="I172" s="61">
        <f ca="1">IF(F172&lt;&gt;"",IF($H$4&lt;&gt;"Sim",(G172+H172)*$G$9,((G172+H172)*$G$8)),SUM($I$17:I171))</f>
        <v>200.42682100000005</v>
      </c>
      <c r="J172" s="61">
        <f t="shared" ca="1" si="72"/>
        <v>0</v>
      </c>
      <c r="K172" s="61">
        <f t="shared" si="73"/>
        <v>0</v>
      </c>
      <c r="L172" s="61">
        <f t="shared" si="74"/>
        <v>0</v>
      </c>
      <c r="M172" s="61">
        <f t="shared" si="75"/>
        <v>0</v>
      </c>
      <c r="N172" s="61">
        <f ca="1">IF(F172&lt;&gt;"",SUM(J172:M172),SUM($N$17:N171))</f>
        <v>0</v>
      </c>
      <c r="O172" s="8">
        <f ca="1">IF(F172="",SUM($O$17:O171),P171*$H$1)</f>
        <v>3236.3917653074695</v>
      </c>
      <c r="P172" s="8">
        <f t="shared" ca="1" si="84"/>
        <v>670790.45226094325</v>
      </c>
      <c r="Q172" s="1"/>
      <c r="R172" s="47"/>
      <c r="S172" s="36">
        <v>156</v>
      </c>
      <c r="T172" s="7">
        <v>12</v>
      </c>
      <c r="U172" s="8">
        <f t="shared" ca="1" si="89"/>
        <v>2042538.8695268179</v>
      </c>
      <c r="V172" s="10">
        <f t="shared" ca="1" si="90"/>
        <v>16842.59</v>
      </c>
      <c r="W172" s="8">
        <f t="shared" ca="1" si="91"/>
        <v>9942.161229100413</v>
      </c>
      <c r="X172" s="8">
        <f t="shared" ca="1" si="92"/>
        <v>2035638.4407559182</v>
      </c>
      <c r="Y172">
        <f t="shared" ca="1" si="85"/>
        <v>156</v>
      </c>
      <c r="AA172" s="202">
        <f t="shared" ca="1" si="76"/>
        <v>14316.201499999999</v>
      </c>
      <c r="AB172" s="202"/>
      <c r="AC172" s="38">
        <f t="shared" ca="1" si="86"/>
        <v>156</v>
      </c>
      <c r="AQ172" s="43">
        <f t="shared" ca="1" si="69"/>
        <v>61422</v>
      </c>
      <c r="AR172" s="46">
        <f t="shared" si="93"/>
        <v>25</v>
      </c>
      <c r="AS172" s="81">
        <f t="shared" ca="1" si="70"/>
        <v>33087.619782629023</v>
      </c>
      <c r="AT172" s="10">
        <f t="shared" ca="1" si="71"/>
        <v>794102.87478309649</v>
      </c>
      <c r="AU172" s="77"/>
      <c r="AV172" s="43">
        <f t="shared" ca="1" si="87"/>
        <v>61422</v>
      </c>
      <c r="AW172" s="46">
        <f t="shared" si="94"/>
        <v>145</v>
      </c>
      <c r="AX172" s="81">
        <f t="shared" ca="1" si="77"/>
        <v>19852.571869577398</v>
      </c>
      <c r="AY172" s="10">
        <f t="shared" ca="1" si="88"/>
        <v>2858770.3492191453</v>
      </c>
    </row>
    <row r="173" spans="1:51" x14ac:dyDescent="0.25">
      <c r="A173" s="19">
        <f t="shared" ca="1" si="78"/>
        <v>25000</v>
      </c>
      <c r="B173" s="19">
        <f t="shared" ca="1" si="79"/>
        <v>16842.59</v>
      </c>
      <c r="C173" s="19">
        <f t="shared" ca="1" si="80"/>
        <v>8157.41</v>
      </c>
      <c r="D173" s="90">
        <f t="shared" ca="1" si="81"/>
        <v>50525</v>
      </c>
      <c r="E173" s="49">
        <f t="shared" ca="1" si="82"/>
        <v>2038</v>
      </c>
      <c r="F173" s="68">
        <f t="shared" ca="1" si="83"/>
        <v>4</v>
      </c>
      <c r="G173" s="91">
        <f ca="1">IF(F173="",SUM($G$17:G172),IF(F173=12,(B173*$C$2*2),($C$2*B173)))</f>
        <v>1431.6201500000002</v>
      </c>
      <c r="H173" s="92">
        <f ca="1">IF(F173="",SUM($H$17:H172),IF($O$11=1,G173,IF($O$11=2,((G173/$C$2)*8.5%),IF($O$11=3,0,0))))</f>
        <v>1431.6201500000002</v>
      </c>
      <c r="I173" s="92">
        <f ca="1">IF(F173&lt;&gt;"",IF($H$4&lt;&gt;"Sim",(G173+H173)*$G$9,((G173+H173)*$G$8)),SUM($I$17:I172))</f>
        <v>200.42682100000005</v>
      </c>
      <c r="J173" s="92">
        <f t="shared" ca="1" si="72"/>
        <v>0</v>
      </c>
      <c r="K173" s="92">
        <f t="shared" si="73"/>
        <v>0</v>
      </c>
      <c r="L173" s="92">
        <f t="shared" si="74"/>
        <v>0</v>
      </c>
      <c r="M173" s="92">
        <f t="shared" si="75"/>
        <v>0</v>
      </c>
      <c r="N173" s="92">
        <f ca="1">IF(F173&lt;&gt;"",SUM(J173:M173),SUM($N$17:N172))</f>
        <v>0</v>
      </c>
      <c r="O173" s="21">
        <f ca="1">IF(F173="",SUM($O$17:O172),P172*$H$1)</f>
        <v>3265.1064451294733</v>
      </c>
      <c r="P173" s="21">
        <f t="shared" ca="1" si="84"/>
        <v>676718.37218507275</v>
      </c>
      <c r="Q173" s="1"/>
      <c r="R173" s="49">
        <v>14</v>
      </c>
      <c r="S173" s="36">
        <v>157</v>
      </c>
      <c r="T173" s="20">
        <v>1</v>
      </c>
      <c r="U173" s="21">
        <f t="shared" ca="1" si="89"/>
        <v>2035638.4407559182</v>
      </c>
      <c r="V173" s="19">
        <f t="shared" ca="1" si="90"/>
        <v>16842.59</v>
      </c>
      <c r="W173" s="21">
        <f t="shared" ca="1" si="91"/>
        <v>9908.5730431355114</v>
      </c>
      <c r="X173" s="21">
        <f t="shared" ca="1" si="92"/>
        <v>2028704.4237990535</v>
      </c>
      <c r="Y173">
        <f t="shared" ca="1" si="85"/>
        <v>157</v>
      </c>
      <c r="AA173" s="213">
        <f t="shared" ca="1" si="76"/>
        <v>14316.201499999999</v>
      </c>
      <c r="AB173" s="213"/>
      <c r="AC173" s="38">
        <f t="shared" ca="1" si="86"/>
        <v>157</v>
      </c>
      <c r="AQ173" s="43">
        <f t="shared" ca="1" si="69"/>
        <v>61453</v>
      </c>
      <c r="AR173" s="46">
        <f t="shared" si="93"/>
        <v>24</v>
      </c>
      <c r="AS173" s="81">
        <f t="shared" ref="AS173:AS196" ca="1" si="95">(AT172+(AT172*$AI$10))/AR173</f>
        <v>33248.675445007808</v>
      </c>
      <c r="AT173" s="10">
        <f t="shared" ref="AT173:AT196" ca="1" si="96">(AT172+(AT172*$AI$10)-AS173)</f>
        <v>764719.53523517959</v>
      </c>
      <c r="AU173" s="77"/>
      <c r="AV173" s="43">
        <f t="shared" ca="1" si="87"/>
        <v>61453</v>
      </c>
      <c r="AW173" s="46">
        <f t="shared" si="94"/>
        <v>144</v>
      </c>
      <c r="AX173" s="81">
        <f t="shared" ca="1" si="77"/>
        <v>19949.205267004672</v>
      </c>
      <c r="AY173" s="10">
        <f t="shared" ca="1" si="88"/>
        <v>2852736.3531816681</v>
      </c>
    </row>
    <row r="174" spans="1:51" x14ac:dyDescent="0.25">
      <c r="A174" s="19">
        <f t="shared" ca="1" si="78"/>
        <v>25000</v>
      </c>
      <c r="B174" s="19">
        <f t="shared" ca="1" si="79"/>
        <v>16842.59</v>
      </c>
      <c r="C174" s="19">
        <f t="shared" ca="1" si="80"/>
        <v>8157.41</v>
      </c>
      <c r="D174" s="90">
        <f t="shared" ca="1" si="81"/>
        <v>50556</v>
      </c>
      <c r="E174" s="49">
        <f t="shared" ca="1" si="82"/>
        <v>2038</v>
      </c>
      <c r="F174" s="68">
        <f t="shared" ca="1" si="83"/>
        <v>5</v>
      </c>
      <c r="G174" s="91">
        <f ca="1">IF(F174="",SUM($G$17:G173),IF(F174=12,(B174*$C$2*2),($C$2*B174)))</f>
        <v>1431.6201500000002</v>
      </c>
      <c r="H174" s="92">
        <f ca="1">IF(F174="",SUM($H$17:H173),IF($O$11=1,G174,IF($O$11=2,((G174/$C$2)*8.5%),IF($O$11=3,0,0))))</f>
        <v>1431.6201500000002</v>
      </c>
      <c r="I174" s="92">
        <f ca="1">IF(F174&lt;&gt;"",IF($H$4&lt;&gt;"Sim",(G174+H174)*$G$9,((G174+H174)*$G$8)),SUM($I$17:I173))</f>
        <v>200.42682100000005</v>
      </c>
      <c r="J174" s="92">
        <f t="shared" ca="1" si="72"/>
        <v>0</v>
      </c>
      <c r="K174" s="92">
        <f t="shared" si="73"/>
        <v>0</v>
      </c>
      <c r="L174" s="92">
        <f t="shared" si="74"/>
        <v>0</v>
      </c>
      <c r="M174" s="92">
        <f t="shared" si="75"/>
        <v>0</v>
      </c>
      <c r="N174" s="92">
        <f ca="1">IF(F174&lt;&gt;"",SUM(J174:M174),SUM($N$17:N173))</f>
        <v>0</v>
      </c>
      <c r="O174" s="21">
        <f ca="1">IF(F174="",SUM($O$17:O173),P173*$H$1)</f>
        <v>3293.9608951074783</v>
      </c>
      <c r="P174" s="21">
        <f t="shared" ca="1" si="84"/>
        <v>682675.14655918023</v>
      </c>
      <c r="Q174" s="1"/>
      <c r="R174" s="49"/>
      <c r="S174" s="36">
        <v>158</v>
      </c>
      <c r="T174" s="20">
        <v>2</v>
      </c>
      <c r="U174" s="21">
        <f t="shared" ca="1" si="89"/>
        <v>2028704.4237990535</v>
      </c>
      <c r="V174" s="19">
        <f t="shared" ca="1" si="90"/>
        <v>16842.59</v>
      </c>
      <c r="W174" s="21">
        <f t="shared" ca="1" si="91"/>
        <v>9874.821364977026</v>
      </c>
      <c r="X174" s="21">
        <f t="shared" ca="1" si="92"/>
        <v>2021736.6551640304</v>
      </c>
      <c r="Y174">
        <f t="shared" ca="1" si="85"/>
        <v>158</v>
      </c>
      <c r="AA174" s="213">
        <f t="shared" ca="1" si="76"/>
        <v>14316.201499999999</v>
      </c>
      <c r="AB174" s="213"/>
      <c r="AC174" s="38">
        <f t="shared" ca="1" si="86"/>
        <v>158</v>
      </c>
      <c r="AQ174" s="43">
        <f t="shared" ca="1" si="69"/>
        <v>61483</v>
      </c>
      <c r="AR174" s="46">
        <f t="shared" si="93"/>
        <v>23</v>
      </c>
      <c r="AS174" s="81">
        <f t="shared" ca="1" si="95"/>
        <v>33410.515053967065</v>
      </c>
      <c r="AT174" s="10">
        <f t="shared" ca="1" si="96"/>
        <v>735031.33118727547</v>
      </c>
      <c r="AU174" s="77"/>
      <c r="AV174" s="43">
        <f t="shared" ca="1" si="87"/>
        <v>61483</v>
      </c>
      <c r="AW174" s="46">
        <f t="shared" si="94"/>
        <v>143</v>
      </c>
      <c r="AX174" s="81">
        <f t="shared" ca="1" si="77"/>
        <v>20046.309032380224</v>
      </c>
      <c r="AY174" s="10">
        <f t="shared" ca="1" si="88"/>
        <v>2846575.8825979922</v>
      </c>
    </row>
    <row r="175" spans="1:51" x14ac:dyDescent="0.25">
      <c r="A175" s="19">
        <f t="shared" ca="1" si="78"/>
        <v>25000</v>
      </c>
      <c r="B175" s="19">
        <f t="shared" ca="1" si="79"/>
        <v>16842.59</v>
      </c>
      <c r="C175" s="19">
        <f t="shared" ca="1" si="80"/>
        <v>8157.41</v>
      </c>
      <c r="D175" s="90">
        <f t="shared" ca="1" si="81"/>
        <v>50586</v>
      </c>
      <c r="E175" s="49">
        <f t="shared" ca="1" si="82"/>
        <v>2038</v>
      </c>
      <c r="F175" s="68">
        <f t="shared" ca="1" si="83"/>
        <v>6</v>
      </c>
      <c r="G175" s="91">
        <f ca="1">IF(F175="",SUM($G$17:G174),IF(F175=12,(B175*$C$2*2),($C$2*B175)))</f>
        <v>1431.6201500000002</v>
      </c>
      <c r="H175" s="92">
        <f ca="1">IF(F175="",SUM($H$17:H174),IF($O$11=1,G175,IF($O$11=2,((G175/$C$2)*8.5%),IF($O$11=3,0,0))))</f>
        <v>1431.6201500000002</v>
      </c>
      <c r="I175" s="92">
        <f ca="1">IF(F175&lt;&gt;"",IF($H$4&lt;&gt;"Sim",(G175+H175)*$G$9,((G175+H175)*$G$8)),SUM($I$17:I174))</f>
        <v>200.42682100000005</v>
      </c>
      <c r="J175" s="92">
        <f t="shared" ca="1" si="72"/>
        <v>0</v>
      </c>
      <c r="K175" s="92">
        <f t="shared" si="73"/>
        <v>0</v>
      </c>
      <c r="L175" s="92">
        <f t="shared" si="74"/>
        <v>0</v>
      </c>
      <c r="M175" s="92">
        <f t="shared" si="75"/>
        <v>0</v>
      </c>
      <c r="N175" s="92">
        <f ca="1">IF(F175&lt;&gt;"",SUM(J175:M175),SUM($N$17:N174))</f>
        <v>0</v>
      </c>
      <c r="O175" s="21">
        <f ca="1">IF(F175="",SUM($O$17:O174),P174*$H$1)</f>
        <v>3322.9557955797864</v>
      </c>
      <c r="P175" s="21">
        <f t="shared" ca="1" si="84"/>
        <v>688660.91583376005</v>
      </c>
      <c r="Q175" s="1"/>
      <c r="R175" s="49"/>
      <c r="S175" s="36">
        <v>159</v>
      </c>
      <c r="T175" s="20">
        <v>3</v>
      </c>
      <c r="U175" s="21">
        <f t="shared" ca="1" si="89"/>
        <v>2021736.6551640304</v>
      </c>
      <c r="V175" s="19">
        <f t="shared" ca="1" si="90"/>
        <v>16842.59</v>
      </c>
      <c r="W175" s="21">
        <f t="shared" ca="1" si="91"/>
        <v>9840.9053988184405</v>
      </c>
      <c r="X175" s="21">
        <f t="shared" ca="1" si="92"/>
        <v>2014734.9705628487</v>
      </c>
      <c r="Y175">
        <f t="shared" ca="1" si="85"/>
        <v>159</v>
      </c>
      <c r="AA175" s="213">
        <f t="shared" ca="1" si="76"/>
        <v>14316.201499999999</v>
      </c>
      <c r="AB175" s="213"/>
      <c r="AC175" s="38">
        <f t="shared" ca="1" si="86"/>
        <v>159</v>
      </c>
      <c r="AQ175" s="43">
        <f t="shared" ca="1" si="69"/>
        <v>61514</v>
      </c>
      <c r="AR175" s="46">
        <f t="shared" si="93"/>
        <v>22</v>
      </c>
      <c r="AS175" s="81">
        <f t="shared" ca="1" si="95"/>
        <v>33573.142425406404</v>
      </c>
      <c r="AT175" s="10">
        <f t="shared" ca="1" si="96"/>
        <v>705035.99093353457</v>
      </c>
      <c r="AU175" s="77"/>
      <c r="AV175" s="43">
        <f t="shared" ca="1" si="87"/>
        <v>61514</v>
      </c>
      <c r="AW175" s="46">
        <f t="shared" si="94"/>
        <v>142</v>
      </c>
      <c r="AX175" s="81">
        <f t="shared" ca="1" si="77"/>
        <v>20143.885455243832</v>
      </c>
      <c r="AY175" s="10">
        <f t="shared" ca="1" si="88"/>
        <v>2840287.8491893802</v>
      </c>
    </row>
    <row r="176" spans="1:51" x14ac:dyDescent="0.25">
      <c r="A176" s="19">
        <f t="shared" ca="1" si="78"/>
        <v>25000</v>
      </c>
      <c r="B176" s="19">
        <f t="shared" ca="1" si="79"/>
        <v>16842.59</v>
      </c>
      <c r="C176" s="19">
        <f t="shared" ca="1" si="80"/>
        <v>8157.41</v>
      </c>
      <c r="D176" s="90">
        <f t="shared" ca="1" si="81"/>
        <v>50617</v>
      </c>
      <c r="E176" s="49">
        <f t="shared" ca="1" si="82"/>
        <v>2038</v>
      </c>
      <c r="F176" s="68">
        <f t="shared" ca="1" si="83"/>
        <v>7</v>
      </c>
      <c r="G176" s="91">
        <f ca="1">IF(F176="",SUM($G$17:G175),IF(F176=12,(B176*$C$2*2),($C$2*B176)))</f>
        <v>1431.6201500000002</v>
      </c>
      <c r="H176" s="92">
        <f ca="1">IF(F176="",SUM($H$17:H175),IF($O$11=1,G176,IF($O$11=2,((G176/$C$2)*8.5%),IF($O$11=3,0,0))))</f>
        <v>1431.6201500000002</v>
      </c>
      <c r="I176" s="92">
        <f ca="1">IF(F176&lt;&gt;"",IF($H$4&lt;&gt;"Sim",(G176+H176)*$G$9,((G176+H176)*$G$8)),SUM($I$17:I175))</f>
        <v>200.42682100000005</v>
      </c>
      <c r="J176" s="92">
        <f t="shared" ca="1" si="72"/>
        <v>0</v>
      </c>
      <c r="K176" s="92">
        <f t="shared" si="73"/>
        <v>0</v>
      </c>
      <c r="L176" s="92">
        <f t="shared" si="74"/>
        <v>0</v>
      </c>
      <c r="M176" s="92">
        <f t="shared" si="75"/>
        <v>0</v>
      </c>
      <c r="N176" s="92">
        <f ca="1">IF(F176&lt;&gt;"",SUM(J176:M176),SUM($N$17:N175))</f>
        <v>0</v>
      </c>
      <c r="O176" s="21">
        <f ca="1">IF(F176="",SUM($O$17:O175),P175*$H$1)</f>
        <v>3352.0918301962802</v>
      </c>
      <c r="P176" s="21">
        <f t="shared" ca="1" si="84"/>
        <v>694675.82114295638</v>
      </c>
      <c r="Q176" s="1"/>
      <c r="R176" s="49"/>
      <c r="S176" s="36">
        <v>160</v>
      </c>
      <c r="T176" s="20">
        <v>4</v>
      </c>
      <c r="U176" s="21">
        <f t="shared" ca="1" si="89"/>
        <v>2014734.9705628487</v>
      </c>
      <c r="V176" s="19">
        <f t="shared" ca="1" si="90"/>
        <v>16842.59</v>
      </c>
      <c r="W176" s="21">
        <f t="shared" ca="1" si="91"/>
        <v>9806.8243449796046</v>
      </c>
      <c r="X176" s="21">
        <f t="shared" ca="1" si="92"/>
        <v>2007699.2049078282</v>
      </c>
      <c r="Y176">
        <f t="shared" ca="1" si="85"/>
        <v>160</v>
      </c>
      <c r="AA176" s="213">
        <f t="shared" ca="1" si="76"/>
        <v>14316.201499999999</v>
      </c>
      <c r="AB176" s="213"/>
      <c r="AC176" s="38">
        <f t="shared" ca="1" si="86"/>
        <v>160</v>
      </c>
      <c r="AQ176" s="43">
        <f t="shared" ca="1" si="69"/>
        <v>61544</v>
      </c>
      <c r="AR176" s="46">
        <f t="shared" si="93"/>
        <v>21</v>
      </c>
      <c r="AS176" s="81">
        <f t="shared" ca="1" si="95"/>
        <v>33736.561393799537</v>
      </c>
      <c r="AT176" s="10">
        <f t="shared" ca="1" si="96"/>
        <v>674731.22787599079</v>
      </c>
      <c r="AU176" s="77"/>
      <c r="AV176" s="43">
        <f t="shared" ca="1" si="87"/>
        <v>61544</v>
      </c>
      <c r="AW176" s="46">
        <f t="shared" si="94"/>
        <v>141</v>
      </c>
      <c r="AX176" s="81">
        <f t="shared" ca="1" si="77"/>
        <v>20241.936836279707</v>
      </c>
      <c r="AY176" s="10">
        <f t="shared" ca="1" si="88"/>
        <v>2833871.1570791588</v>
      </c>
    </row>
    <row r="177" spans="1:51" x14ac:dyDescent="0.25">
      <c r="A177" s="19">
        <f t="shared" ca="1" si="78"/>
        <v>25000</v>
      </c>
      <c r="B177" s="19">
        <f t="shared" ca="1" si="79"/>
        <v>16842.59</v>
      </c>
      <c r="C177" s="19">
        <f t="shared" ca="1" si="80"/>
        <v>8157.41</v>
      </c>
      <c r="D177" s="90">
        <f t="shared" ca="1" si="81"/>
        <v>50648</v>
      </c>
      <c r="E177" s="49">
        <f t="shared" ca="1" si="82"/>
        <v>2038</v>
      </c>
      <c r="F177" s="68">
        <f t="shared" ca="1" si="83"/>
        <v>8</v>
      </c>
      <c r="G177" s="91">
        <f ca="1">IF(F177="",SUM($G$17:G176),IF(F177=12,(B177*$C$2*2),($C$2*B177)))</f>
        <v>1431.6201500000002</v>
      </c>
      <c r="H177" s="92">
        <f ca="1">IF(F177="",SUM($H$17:H176),IF($O$11=1,G177,IF($O$11=2,((G177/$C$2)*8.5%),IF($O$11=3,0,0))))</f>
        <v>1431.6201500000002</v>
      </c>
      <c r="I177" s="92">
        <f ca="1">IF(F177&lt;&gt;"",IF($H$4&lt;&gt;"Sim",(G177+H177)*$G$9,((G177+H177)*$G$8)),SUM($I$17:I176))</f>
        <v>200.42682100000005</v>
      </c>
      <c r="J177" s="92">
        <f t="shared" ca="1" si="72"/>
        <v>0</v>
      </c>
      <c r="K177" s="92">
        <f t="shared" si="73"/>
        <v>0</v>
      </c>
      <c r="L177" s="92">
        <f t="shared" si="74"/>
        <v>0</v>
      </c>
      <c r="M177" s="92">
        <f t="shared" si="75"/>
        <v>0</v>
      </c>
      <c r="N177" s="92">
        <f ca="1">IF(F177&lt;&gt;"",SUM(J177:M177),SUM($N$17:N176))</f>
        <v>0</v>
      </c>
      <c r="O177" s="21">
        <f ca="1">IF(F177="",SUM($O$17:O176),P176*$H$1)</f>
        <v>3381.3696859345437</v>
      </c>
      <c r="P177" s="21">
        <f t="shared" ca="1" si="84"/>
        <v>700720.00430789089</v>
      </c>
      <c r="Q177" s="1"/>
      <c r="R177" s="49"/>
      <c r="S177" s="36">
        <v>161</v>
      </c>
      <c r="T177" s="20">
        <v>5</v>
      </c>
      <c r="U177" s="21">
        <f t="shared" ca="1" si="89"/>
        <v>2007699.2049078282</v>
      </c>
      <c r="V177" s="19">
        <f t="shared" ca="1" si="90"/>
        <v>16842.59</v>
      </c>
      <c r="W177" s="21">
        <f t="shared" ca="1" si="91"/>
        <v>9772.5773998878885</v>
      </c>
      <c r="X177" s="21">
        <f t="shared" ca="1" si="92"/>
        <v>2000629.192307716</v>
      </c>
      <c r="Y177">
        <f t="shared" ca="1" si="85"/>
        <v>161</v>
      </c>
      <c r="AA177" s="213">
        <f t="shared" ca="1" si="76"/>
        <v>14316.201499999999</v>
      </c>
      <c r="AB177" s="213"/>
      <c r="AC177" s="38">
        <f t="shared" ca="1" si="86"/>
        <v>161</v>
      </c>
      <c r="AQ177" s="43">
        <f t="shared" ca="1" si="69"/>
        <v>61575</v>
      </c>
      <c r="AR177" s="46">
        <f t="shared" si="93"/>
        <v>20</v>
      </c>
      <c r="AS177" s="81">
        <f t="shared" ca="1" si="95"/>
        <v>33900.775812284657</v>
      </c>
      <c r="AT177" s="10">
        <f t="shared" ca="1" si="96"/>
        <v>644114.74043340853</v>
      </c>
      <c r="AU177" s="77"/>
      <c r="AV177" s="43">
        <f t="shared" ca="1" si="87"/>
        <v>61575</v>
      </c>
      <c r="AW177" s="46">
        <f t="shared" si="94"/>
        <v>140</v>
      </c>
      <c r="AX177" s="81">
        <f t="shared" ca="1" si="77"/>
        <v>20340.465487370777</v>
      </c>
      <c r="AY177" s="10">
        <f t="shared" ca="1" si="88"/>
        <v>2827324.702744538</v>
      </c>
    </row>
    <row r="178" spans="1:51" x14ac:dyDescent="0.25">
      <c r="A178" s="19">
        <f t="shared" ca="1" si="78"/>
        <v>25000</v>
      </c>
      <c r="B178" s="19">
        <f t="shared" ca="1" si="79"/>
        <v>16842.59</v>
      </c>
      <c r="C178" s="19">
        <f t="shared" ca="1" si="80"/>
        <v>8157.41</v>
      </c>
      <c r="D178" s="90">
        <f t="shared" ca="1" si="81"/>
        <v>50678</v>
      </c>
      <c r="E178" s="49">
        <f t="shared" ca="1" si="82"/>
        <v>2038</v>
      </c>
      <c r="F178" s="68">
        <f t="shared" ca="1" si="83"/>
        <v>9</v>
      </c>
      <c r="G178" s="91">
        <f ca="1">IF(F178="",SUM($G$17:G177),IF(F178=12,(B178*$C$2*2),($C$2*B178)))</f>
        <v>1431.6201500000002</v>
      </c>
      <c r="H178" s="92">
        <f ca="1">IF(F178="",SUM($H$17:H177),IF($O$11=1,G178,IF($O$11=2,((G178/$C$2)*8.5%),IF($O$11=3,0,0))))</f>
        <v>1431.6201500000002</v>
      </c>
      <c r="I178" s="92">
        <f ca="1">IF(F178&lt;&gt;"",IF($H$4&lt;&gt;"Sim",(G178+H178)*$G$9,((G178+H178)*$G$8)),SUM($I$17:I177))</f>
        <v>200.42682100000005</v>
      </c>
      <c r="J178" s="92">
        <f t="shared" ca="1" si="72"/>
        <v>0</v>
      </c>
      <c r="K178" s="92">
        <f t="shared" si="73"/>
        <v>0</v>
      </c>
      <c r="L178" s="92">
        <f t="shared" si="74"/>
        <v>0</v>
      </c>
      <c r="M178" s="92">
        <f t="shared" si="75"/>
        <v>0</v>
      </c>
      <c r="N178" s="92">
        <f ca="1">IF(F178&lt;&gt;"",SUM(J178:M178),SUM($N$17:N177))</f>
        <v>0</v>
      </c>
      <c r="O178" s="21">
        <f ca="1">IF(F178="",SUM($O$17:O177),P177*$H$1)</f>
        <v>3410.7900531160576</v>
      </c>
      <c r="P178" s="21">
        <f t="shared" ca="1" si="84"/>
        <v>706793.60784000694</v>
      </c>
      <c r="Q178" s="1"/>
      <c r="R178" s="49"/>
      <c r="S178" s="36">
        <v>162</v>
      </c>
      <c r="T178" s="20">
        <v>6</v>
      </c>
      <c r="U178" s="21">
        <f t="shared" ca="1" si="89"/>
        <v>2000629.192307716</v>
      </c>
      <c r="V178" s="19">
        <f t="shared" ca="1" si="90"/>
        <v>16842.59</v>
      </c>
      <c r="W178" s="21">
        <f t="shared" ca="1" si="91"/>
        <v>9738.1637560592299</v>
      </c>
      <c r="X178" s="21">
        <f t="shared" ca="1" si="92"/>
        <v>1993524.7660637752</v>
      </c>
      <c r="Y178">
        <f t="shared" ca="1" si="85"/>
        <v>162</v>
      </c>
      <c r="AA178" s="213">
        <f t="shared" ca="1" si="76"/>
        <v>14316.201499999999</v>
      </c>
      <c r="AB178" s="213"/>
      <c r="AC178" s="38">
        <f t="shared" ca="1" si="86"/>
        <v>162</v>
      </c>
      <c r="AQ178" s="43">
        <f t="shared" ca="1" si="69"/>
        <v>61606</v>
      </c>
      <c r="AR178" s="46">
        <f t="shared" si="93"/>
        <v>19</v>
      </c>
      <c r="AS178" s="81">
        <f t="shared" ca="1" si="95"/>
        <v>34065.789552755312</v>
      </c>
      <c r="AT178" s="10">
        <f t="shared" ca="1" si="96"/>
        <v>613184.2119495956</v>
      </c>
      <c r="AU178" s="77"/>
      <c r="AV178" s="43">
        <f t="shared" ca="1" si="87"/>
        <v>61606</v>
      </c>
      <c r="AW178" s="46">
        <f t="shared" si="94"/>
        <v>139</v>
      </c>
      <c r="AX178" s="81">
        <f t="shared" ca="1" si="77"/>
        <v>20439.473731653168</v>
      </c>
      <c r="AY178" s="10">
        <f t="shared" ca="1" si="88"/>
        <v>2820647.3749681371</v>
      </c>
    </row>
    <row r="179" spans="1:51" x14ac:dyDescent="0.25">
      <c r="A179" s="19">
        <f t="shared" ca="1" si="78"/>
        <v>25000</v>
      </c>
      <c r="B179" s="19">
        <f t="shared" ca="1" si="79"/>
        <v>16842.59</v>
      </c>
      <c r="C179" s="19">
        <f t="shared" ca="1" si="80"/>
        <v>8157.41</v>
      </c>
      <c r="D179" s="90">
        <f t="shared" ca="1" si="81"/>
        <v>50709</v>
      </c>
      <c r="E179" s="49">
        <f t="shared" ca="1" si="82"/>
        <v>2038</v>
      </c>
      <c r="F179" s="68">
        <f t="shared" ca="1" si="83"/>
        <v>10</v>
      </c>
      <c r="G179" s="91">
        <f ca="1">IF(F179="",SUM($G$17:G178),IF(F179=12,(B179*$C$2*2),($C$2*B179)))</f>
        <v>1431.6201500000002</v>
      </c>
      <c r="H179" s="92">
        <f ca="1">IF(F179="",SUM($H$17:H178),IF($O$11=1,G179,IF($O$11=2,((G179/$C$2)*8.5%),IF($O$11=3,0,0))))</f>
        <v>1431.6201500000002</v>
      </c>
      <c r="I179" s="92">
        <f ca="1">IF(F179&lt;&gt;"",IF($H$4&lt;&gt;"Sim",(G179+H179)*$G$9,((G179+H179)*$G$8)),SUM($I$17:I178))</f>
        <v>200.42682100000005</v>
      </c>
      <c r="J179" s="92">
        <f t="shared" ca="1" si="72"/>
        <v>0</v>
      </c>
      <c r="K179" s="92">
        <f t="shared" si="73"/>
        <v>0</v>
      </c>
      <c r="L179" s="92">
        <f t="shared" si="74"/>
        <v>0</v>
      </c>
      <c r="M179" s="92">
        <f t="shared" si="75"/>
        <v>0</v>
      </c>
      <c r="N179" s="92">
        <f ca="1">IF(F179&lt;&gt;"",SUM(J179:M179),SUM($N$17:N178))</f>
        <v>0</v>
      </c>
      <c r="O179" s="21">
        <f ca="1">IF(F179="",SUM($O$17:O178),P178*$H$1)</f>
        <v>3440.3536254224787</v>
      </c>
      <c r="P179" s="21">
        <f t="shared" ca="1" si="84"/>
        <v>712896.7749444294</v>
      </c>
      <c r="Q179" s="1"/>
      <c r="R179" s="49"/>
      <c r="S179" s="36">
        <v>163</v>
      </c>
      <c r="T179" s="20">
        <v>7</v>
      </c>
      <c r="U179" s="21">
        <f t="shared" ca="1" si="89"/>
        <v>1993524.7660637752</v>
      </c>
      <c r="V179" s="19">
        <f t="shared" ca="1" si="90"/>
        <v>16842.59</v>
      </c>
      <c r="W179" s="21">
        <f t="shared" ca="1" si="91"/>
        <v>9703.5826020790973</v>
      </c>
      <c r="X179" s="21">
        <f t="shared" ca="1" si="92"/>
        <v>1986385.7586658541</v>
      </c>
      <c r="Y179">
        <f t="shared" ca="1" si="85"/>
        <v>163</v>
      </c>
      <c r="AA179" s="213">
        <f t="shared" ca="1" si="76"/>
        <v>14316.201499999999</v>
      </c>
      <c r="AB179" s="213"/>
      <c r="AC179" s="38">
        <f t="shared" ca="1" si="86"/>
        <v>163</v>
      </c>
      <c r="AQ179" s="43">
        <f t="shared" ca="1" si="69"/>
        <v>61636</v>
      </c>
      <c r="AR179" s="46">
        <f t="shared" si="93"/>
        <v>18</v>
      </c>
      <c r="AS179" s="81">
        <f t="shared" ca="1" si="95"/>
        <v>34231.606505951684</v>
      </c>
      <c r="AT179" s="10">
        <f t="shared" ca="1" si="96"/>
        <v>581937.31060117856</v>
      </c>
      <c r="AU179" s="77"/>
      <c r="AV179" s="43">
        <f t="shared" ca="1" si="87"/>
        <v>61636</v>
      </c>
      <c r="AW179" s="46">
        <f t="shared" si="94"/>
        <v>138</v>
      </c>
      <c r="AX179" s="81">
        <f t="shared" ca="1" si="77"/>
        <v>20538.963903570992</v>
      </c>
      <c r="AY179" s="10">
        <f t="shared" ca="1" si="88"/>
        <v>2813838.0547892256</v>
      </c>
    </row>
    <row r="180" spans="1:51" x14ac:dyDescent="0.25">
      <c r="A180" s="19">
        <f t="shared" ca="1" si="78"/>
        <v>25000</v>
      </c>
      <c r="B180" s="19">
        <f t="shared" ca="1" si="79"/>
        <v>16842.59</v>
      </c>
      <c r="C180" s="19">
        <f t="shared" ca="1" si="80"/>
        <v>8157.41</v>
      </c>
      <c r="D180" s="90">
        <f t="shared" ca="1" si="81"/>
        <v>50739</v>
      </c>
      <c r="E180" s="49">
        <f t="shared" ca="1" si="82"/>
        <v>2038</v>
      </c>
      <c r="F180" s="68">
        <f t="shared" ca="1" si="83"/>
        <v>11</v>
      </c>
      <c r="G180" s="91">
        <f ca="1">IF(F180="",SUM($G$17:G179),IF(F180=12,(B180*$C$2*2),($C$2*B180)))</f>
        <v>1431.6201500000002</v>
      </c>
      <c r="H180" s="92">
        <f ca="1">IF(F180="",SUM($H$17:H179),IF($O$11=1,G180,IF($O$11=2,((G180/$C$2)*8.5%),IF($O$11=3,0,0))))</f>
        <v>1431.6201500000002</v>
      </c>
      <c r="I180" s="92">
        <f ca="1">IF(F180&lt;&gt;"",IF($H$4&lt;&gt;"Sim",(G180+H180)*$G$9,((G180+H180)*$G$8)),SUM($I$17:I179))</f>
        <v>200.42682100000005</v>
      </c>
      <c r="J180" s="92">
        <f t="shared" ca="1" si="72"/>
        <v>0</v>
      </c>
      <c r="K180" s="92">
        <f t="shared" si="73"/>
        <v>0</v>
      </c>
      <c r="L180" s="92">
        <f t="shared" si="74"/>
        <v>0</v>
      </c>
      <c r="M180" s="92">
        <f t="shared" si="75"/>
        <v>0</v>
      </c>
      <c r="N180" s="92">
        <f ca="1">IF(F180&lt;&gt;"",SUM(J180:M180),SUM($N$17:N179))</f>
        <v>0</v>
      </c>
      <c r="O180" s="21">
        <f ca="1">IF(F180="",SUM($O$17:O179),P179*$H$1)</f>
        <v>3470.0610999119931</v>
      </c>
      <c r="P180" s="21">
        <f t="shared" ca="1" si="84"/>
        <v>719029.64952334145</v>
      </c>
      <c r="Q180" s="1"/>
      <c r="R180" s="49"/>
      <c r="S180" s="36">
        <v>164</v>
      </c>
      <c r="T180" s="20">
        <v>8</v>
      </c>
      <c r="U180" s="21">
        <f t="shared" ca="1" si="89"/>
        <v>1986385.7586658541</v>
      </c>
      <c r="V180" s="19">
        <f t="shared" ca="1" si="90"/>
        <v>16842.59</v>
      </c>
      <c r="W180" s="21">
        <f t="shared" ca="1" si="91"/>
        <v>9668.833122583359</v>
      </c>
      <c r="X180" s="21">
        <f t="shared" ca="1" si="92"/>
        <v>1979212.0017884374</v>
      </c>
      <c r="Y180">
        <f t="shared" ca="1" si="85"/>
        <v>164</v>
      </c>
      <c r="AA180" s="213">
        <f t="shared" ca="1" si="76"/>
        <v>14316.201499999999</v>
      </c>
      <c r="AB180" s="213"/>
      <c r="AC180" s="38">
        <f t="shared" ca="1" si="86"/>
        <v>164</v>
      </c>
      <c r="AQ180" s="43">
        <f t="shared" ca="1" si="69"/>
        <v>61667</v>
      </c>
      <c r="AR180" s="46">
        <f t="shared" si="93"/>
        <v>17</v>
      </c>
      <c r="AS180" s="81">
        <f t="shared" ca="1" si="95"/>
        <v>34398.230581552321</v>
      </c>
      <c r="AT180" s="10">
        <f t="shared" ca="1" si="96"/>
        <v>550371.68930483714</v>
      </c>
      <c r="AU180" s="77"/>
      <c r="AV180" s="43">
        <f t="shared" ca="1" si="87"/>
        <v>61667</v>
      </c>
      <c r="AW180" s="46">
        <f t="shared" si="94"/>
        <v>137</v>
      </c>
      <c r="AX180" s="81">
        <f t="shared" ca="1" si="77"/>
        <v>20638.938348931377</v>
      </c>
      <c r="AY180" s="10">
        <f t="shared" ca="1" si="88"/>
        <v>2806895.6154546672</v>
      </c>
    </row>
    <row r="181" spans="1:51" x14ac:dyDescent="0.25">
      <c r="A181" s="19">
        <f t="shared" ca="1" si="78"/>
        <v>25000</v>
      </c>
      <c r="B181" s="19">
        <f t="shared" ca="1" si="79"/>
        <v>16842.59</v>
      </c>
      <c r="C181" s="19">
        <f t="shared" ca="1" si="80"/>
        <v>8157.41</v>
      </c>
      <c r="D181" s="90">
        <f t="shared" ca="1" si="81"/>
        <v>50770</v>
      </c>
      <c r="E181" s="49">
        <f t="shared" ca="1" si="82"/>
        <v>2038</v>
      </c>
      <c r="F181" s="68">
        <f t="shared" ca="1" si="83"/>
        <v>12</v>
      </c>
      <c r="G181" s="91">
        <f ca="1">IF(F181="",SUM($G$17:G180),IF(F181=12,(B181*$C$2*2),($C$2*B181)))</f>
        <v>2863.2403000000004</v>
      </c>
      <c r="H181" s="92">
        <f ca="1">IF(F181="",SUM($H$17:H180),IF($O$11=1,G181,IF($O$11=2,((G181/$C$2)*8.5%),IF($O$11=3,0,0))))</f>
        <v>2863.2403000000004</v>
      </c>
      <c r="I181" s="92">
        <f ca="1">IF(F181&lt;&gt;"",IF($H$4&lt;&gt;"Sim",(G181+H181)*$G$9,((G181+H181)*$G$8)),SUM($I$17:I180))</f>
        <v>400.85364200000009</v>
      </c>
      <c r="J181" s="92">
        <f t="shared" ca="1" si="72"/>
        <v>0</v>
      </c>
      <c r="K181" s="92">
        <f t="shared" si="73"/>
        <v>0</v>
      </c>
      <c r="L181" s="92">
        <f t="shared" si="74"/>
        <v>0</v>
      </c>
      <c r="M181" s="92">
        <f t="shared" si="75"/>
        <v>0</v>
      </c>
      <c r="N181" s="92">
        <f ca="1">IF(F181&lt;&gt;"",SUM(J181:M181),SUM($N$17:N180))</f>
        <v>0</v>
      </c>
      <c r="O181" s="21">
        <f ca="1">IF(F181="",SUM($O$17:O180),P180*$H$1)</f>
        <v>3499.9131770357544</v>
      </c>
      <c r="P181" s="21">
        <f t="shared" ca="1" si="84"/>
        <v>727855.18965837709</v>
      </c>
      <c r="Q181" s="1"/>
      <c r="R181" s="49"/>
      <c r="S181" s="36">
        <v>165</v>
      </c>
      <c r="T181" s="20">
        <v>9</v>
      </c>
      <c r="U181" s="21">
        <f t="shared" ca="1" si="89"/>
        <v>1979212.0017884374</v>
      </c>
      <c r="V181" s="19">
        <f t="shared" ca="1" si="90"/>
        <v>16842.59</v>
      </c>
      <c r="W181" s="21">
        <f t="shared" ca="1" si="91"/>
        <v>9633.9144982390553</v>
      </c>
      <c r="X181" s="21">
        <f t="shared" ca="1" si="92"/>
        <v>1972003.3262866763</v>
      </c>
      <c r="Y181">
        <f t="shared" ca="1" si="85"/>
        <v>165</v>
      </c>
      <c r="AA181" s="213">
        <f t="shared" ca="1" si="76"/>
        <v>14316.201499999999</v>
      </c>
      <c r="AB181" s="213"/>
      <c r="AC181" s="38">
        <f t="shared" ca="1" si="86"/>
        <v>165</v>
      </c>
      <c r="AQ181" s="43">
        <f t="shared" ca="1" si="69"/>
        <v>61697</v>
      </c>
      <c r="AR181" s="46">
        <f t="shared" si="93"/>
        <v>16</v>
      </c>
      <c r="AS181" s="81">
        <f t="shared" ca="1" si="95"/>
        <v>34565.665708266359</v>
      </c>
      <c r="AT181" s="10">
        <f t="shared" ca="1" si="96"/>
        <v>518484.98562399537</v>
      </c>
      <c r="AU181" s="77"/>
      <c r="AV181" s="43">
        <f t="shared" ca="1" si="87"/>
        <v>61697</v>
      </c>
      <c r="AW181" s="46">
        <f t="shared" si="94"/>
        <v>136</v>
      </c>
      <c r="AX181" s="81">
        <f t="shared" ca="1" si="77"/>
        <v>20739.3994249598</v>
      </c>
      <c r="AY181" s="10">
        <f t="shared" ca="1" si="88"/>
        <v>2799818.9223695728</v>
      </c>
    </row>
    <row r="182" spans="1:51" x14ac:dyDescent="0.25">
      <c r="A182" s="19">
        <f t="shared" ca="1" si="78"/>
        <v>25000</v>
      </c>
      <c r="B182" s="19">
        <f t="shared" ca="1" si="79"/>
        <v>16842.59</v>
      </c>
      <c r="C182" s="19">
        <f t="shared" ca="1" si="80"/>
        <v>8157.41</v>
      </c>
      <c r="D182" s="90">
        <f t="shared" ca="1" si="81"/>
        <v>50801</v>
      </c>
      <c r="E182" s="49">
        <f t="shared" ca="1" si="82"/>
        <v>2039</v>
      </c>
      <c r="F182" s="68">
        <f t="shared" ca="1" si="83"/>
        <v>1</v>
      </c>
      <c r="G182" s="91">
        <f ca="1">IF(F182="",SUM($G$17:G181),IF(F182=12,(B182*$C$2*2),($C$2*B182)))</f>
        <v>1431.6201500000002</v>
      </c>
      <c r="H182" s="92">
        <f ca="1">IF(F182="",SUM($H$17:H181),IF($O$11=1,G182,IF($O$11=2,((G182/$C$2)*8.5%),IF($O$11=3,0,0))))</f>
        <v>1431.6201500000002</v>
      </c>
      <c r="I182" s="92">
        <f ca="1">IF(F182&lt;&gt;"",IF($H$4&lt;&gt;"Sim",(G182+H182)*$G$9,((G182+H182)*$G$8)),SUM($I$17:I181))</f>
        <v>200.42682100000005</v>
      </c>
      <c r="J182" s="92">
        <f t="shared" ca="1" si="72"/>
        <v>0</v>
      </c>
      <c r="K182" s="92">
        <f t="shared" si="73"/>
        <v>0</v>
      </c>
      <c r="L182" s="92">
        <f t="shared" si="74"/>
        <v>0</v>
      </c>
      <c r="M182" s="92">
        <f t="shared" si="75"/>
        <v>0</v>
      </c>
      <c r="N182" s="92">
        <f ca="1">IF(F182&lt;&gt;"",SUM(J182:M182),SUM($N$17:N181))</f>
        <v>0</v>
      </c>
      <c r="O182" s="21">
        <f ca="1">IF(F182="",SUM($O$17:O181),P181*$H$1)</f>
        <v>3542.8719399095053</v>
      </c>
      <c r="P182" s="21">
        <f t="shared" ca="1" si="84"/>
        <v>734060.87507728662</v>
      </c>
      <c r="Q182" s="1"/>
      <c r="R182" s="49"/>
      <c r="S182" s="36">
        <v>166</v>
      </c>
      <c r="T182" s="20">
        <v>10</v>
      </c>
      <c r="U182" s="21">
        <f t="shared" ca="1" si="89"/>
        <v>1972003.3262866763</v>
      </c>
      <c r="V182" s="19">
        <f t="shared" ca="1" si="90"/>
        <v>16842.59</v>
      </c>
      <c r="W182" s="21">
        <f t="shared" ca="1" si="91"/>
        <v>9598.8259057250834</v>
      </c>
      <c r="X182" s="21">
        <f t="shared" ca="1" si="92"/>
        <v>1964759.5621924014</v>
      </c>
      <c r="Y182">
        <f t="shared" ca="1" si="85"/>
        <v>166</v>
      </c>
      <c r="AA182" s="213">
        <f t="shared" ca="1" si="76"/>
        <v>14316.201499999999</v>
      </c>
      <c r="AB182" s="213"/>
      <c r="AC182" s="38">
        <f t="shared" ca="1" si="86"/>
        <v>166</v>
      </c>
      <c r="AQ182" s="43">
        <f t="shared" ca="1" si="69"/>
        <v>61728</v>
      </c>
      <c r="AR182" s="46">
        <f t="shared" si="93"/>
        <v>15</v>
      </c>
      <c r="AS182" s="81">
        <f t="shared" ca="1" si="95"/>
        <v>34733.91583392609</v>
      </c>
      <c r="AT182" s="10">
        <f t="shared" ca="1" si="96"/>
        <v>486274.82167496521</v>
      </c>
      <c r="AU182" s="77"/>
      <c r="AV182" s="43">
        <f t="shared" ca="1" si="87"/>
        <v>61728</v>
      </c>
      <c r="AW182" s="46">
        <f t="shared" si="94"/>
        <v>135</v>
      </c>
      <c r="AX182" s="81">
        <f t="shared" ca="1" si="77"/>
        <v>20840.349500355638</v>
      </c>
      <c r="AY182" s="10">
        <f t="shared" ca="1" si="88"/>
        <v>2792606.8330476554</v>
      </c>
    </row>
    <row r="183" spans="1:51" x14ac:dyDescent="0.25">
      <c r="A183" s="19">
        <f t="shared" ca="1" si="78"/>
        <v>25000</v>
      </c>
      <c r="B183" s="19">
        <f t="shared" ca="1" si="79"/>
        <v>16842.59</v>
      </c>
      <c r="C183" s="19">
        <f t="shared" ca="1" si="80"/>
        <v>8157.41</v>
      </c>
      <c r="D183" s="90">
        <f t="shared" ca="1" si="81"/>
        <v>50829</v>
      </c>
      <c r="E183" s="49">
        <f t="shared" ca="1" si="82"/>
        <v>2039</v>
      </c>
      <c r="F183" s="68">
        <f t="shared" ca="1" si="83"/>
        <v>2</v>
      </c>
      <c r="G183" s="91">
        <f ca="1">IF(F183="",SUM($G$17:G182),IF(F183=12,(B183*$C$2*2),($C$2*B183)))</f>
        <v>1431.6201500000002</v>
      </c>
      <c r="H183" s="92">
        <f ca="1">IF(F183="",SUM($H$17:H182),IF($O$11=1,G183,IF($O$11=2,((G183/$C$2)*8.5%),IF($O$11=3,0,0))))</f>
        <v>1431.6201500000002</v>
      </c>
      <c r="I183" s="92">
        <f ca="1">IF(F183&lt;&gt;"",IF($H$4&lt;&gt;"Sim",(G183+H183)*$G$9,((G183+H183)*$G$8)),SUM($I$17:I182))</f>
        <v>200.42682100000005</v>
      </c>
      <c r="J183" s="92">
        <f t="shared" ca="1" si="72"/>
        <v>0</v>
      </c>
      <c r="K183" s="92">
        <f t="shared" si="73"/>
        <v>0</v>
      </c>
      <c r="L183" s="92">
        <f t="shared" si="74"/>
        <v>0</v>
      </c>
      <c r="M183" s="92">
        <f t="shared" si="75"/>
        <v>0</v>
      </c>
      <c r="N183" s="92">
        <f ca="1">IF(F183&lt;&gt;"",SUM(J183:M183),SUM($N$17:N182))</f>
        <v>0</v>
      </c>
      <c r="O183" s="21">
        <f ca="1">IF(F183="",SUM($O$17:O182),P182*$H$1)</f>
        <v>3573.0784274786593</v>
      </c>
      <c r="P183" s="21">
        <f t="shared" ca="1" si="84"/>
        <v>740296.76698376529</v>
      </c>
      <c r="Q183" s="1"/>
      <c r="R183" s="49"/>
      <c r="S183" s="36">
        <v>167</v>
      </c>
      <c r="T183" s="20">
        <v>11</v>
      </c>
      <c r="U183" s="21">
        <f t="shared" ca="1" si="89"/>
        <v>1964759.5621924014</v>
      </c>
      <c r="V183" s="19">
        <f t="shared" ca="1" si="90"/>
        <v>16842.59</v>
      </c>
      <c r="W183" s="21">
        <f t="shared" ca="1" si="91"/>
        <v>9563.566517712783</v>
      </c>
      <c r="X183" s="21">
        <f t="shared" ca="1" si="92"/>
        <v>1957480.5387101141</v>
      </c>
      <c r="Y183">
        <f t="shared" ca="1" si="85"/>
        <v>167</v>
      </c>
      <c r="AA183" s="213">
        <f t="shared" ca="1" si="76"/>
        <v>14316.201499999999</v>
      </c>
      <c r="AB183" s="213"/>
      <c r="AC183" s="38">
        <f t="shared" ca="1" si="86"/>
        <v>167</v>
      </c>
      <c r="AQ183" s="43">
        <f t="shared" ca="1" si="69"/>
        <v>61759</v>
      </c>
      <c r="AR183" s="46">
        <f t="shared" si="93"/>
        <v>14</v>
      </c>
      <c r="AS183" s="81">
        <f t="shared" ca="1" si="95"/>
        <v>34902.984925580087</v>
      </c>
      <c r="AT183" s="10">
        <f t="shared" ca="1" si="96"/>
        <v>453738.80403254117</v>
      </c>
      <c r="AU183" s="77"/>
      <c r="AV183" s="43">
        <f t="shared" ca="1" si="87"/>
        <v>61759</v>
      </c>
      <c r="AW183" s="46">
        <f t="shared" si="94"/>
        <v>134</v>
      </c>
      <c r="AX183" s="81">
        <f t="shared" ca="1" si="77"/>
        <v>20941.790955348042</v>
      </c>
      <c r="AY183" s="10">
        <f t="shared" ca="1" si="88"/>
        <v>2785258.1970612896</v>
      </c>
    </row>
    <row r="184" spans="1:51" x14ac:dyDescent="0.25">
      <c r="A184" s="19">
        <f t="shared" ca="1" si="78"/>
        <v>25000</v>
      </c>
      <c r="B184" s="19">
        <f t="shared" ca="1" si="79"/>
        <v>16842.59</v>
      </c>
      <c r="C184" s="19">
        <f t="shared" ca="1" si="80"/>
        <v>8157.41</v>
      </c>
      <c r="D184" s="90">
        <f t="shared" ca="1" si="81"/>
        <v>50860</v>
      </c>
      <c r="E184" s="49">
        <f t="shared" ca="1" si="82"/>
        <v>2039</v>
      </c>
      <c r="F184" s="68">
        <f t="shared" ca="1" si="83"/>
        <v>3</v>
      </c>
      <c r="G184" s="91">
        <f ca="1">IF(F184="",SUM($G$17:G183),IF(F184=12,(B184*$C$2*2),($C$2*B184)))</f>
        <v>1431.6201500000002</v>
      </c>
      <c r="H184" s="92">
        <f ca="1">IF(F184="",SUM($H$17:H183),IF($O$11=1,G184,IF($O$11=2,((G184/$C$2)*8.5%),IF($O$11=3,0,0))))</f>
        <v>1431.6201500000002</v>
      </c>
      <c r="I184" s="92">
        <f ca="1">IF(F184&lt;&gt;"",IF($H$4&lt;&gt;"Sim",(G184+H184)*$G$9,((G184+H184)*$G$8)),SUM($I$17:I183))</f>
        <v>200.42682100000005</v>
      </c>
      <c r="J184" s="92">
        <f t="shared" ca="1" si="72"/>
        <v>0</v>
      </c>
      <c r="K184" s="92">
        <f t="shared" si="73"/>
        <v>0</v>
      </c>
      <c r="L184" s="92">
        <f t="shared" si="74"/>
        <v>0</v>
      </c>
      <c r="M184" s="92">
        <f t="shared" si="75"/>
        <v>0</v>
      </c>
      <c r="N184" s="92">
        <f ca="1">IF(F184&lt;&gt;"",SUM(J184:M184),SUM($N$17:N183))</f>
        <v>0</v>
      </c>
      <c r="O184" s="21">
        <f ca="1">IF(F184="",SUM($O$17:O183),P183*$H$1)</f>
        <v>3603.4319466534575</v>
      </c>
      <c r="P184" s="21">
        <f t="shared" ca="1" si="84"/>
        <v>746563.0124094187</v>
      </c>
      <c r="Q184" s="1"/>
      <c r="R184" s="49"/>
      <c r="S184" s="36">
        <v>168</v>
      </c>
      <c r="T184" s="20">
        <v>12</v>
      </c>
      <c r="U184" s="21">
        <f t="shared" ca="1" si="89"/>
        <v>1957480.5387101141</v>
      </c>
      <c r="V184" s="19">
        <f t="shared" ca="1" si="90"/>
        <v>16842.59</v>
      </c>
      <c r="W184" s="21">
        <f t="shared" ca="1" si="91"/>
        <v>9528.1355028464313</v>
      </c>
      <c r="X184" s="21">
        <f t="shared" ca="1" si="92"/>
        <v>1950166.0842129604</v>
      </c>
      <c r="Y184">
        <f t="shared" ca="1" si="85"/>
        <v>168</v>
      </c>
      <c r="AA184" s="213">
        <f t="shared" ca="1" si="76"/>
        <v>14316.201499999999</v>
      </c>
      <c r="AB184" s="213"/>
      <c r="AC184" s="38">
        <f t="shared" ca="1" si="86"/>
        <v>168</v>
      </c>
      <c r="AQ184" s="43">
        <f t="shared" ca="1" si="69"/>
        <v>61787</v>
      </c>
      <c r="AR184" s="46">
        <f t="shared" si="93"/>
        <v>13</v>
      </c>
      <c r="AS184" s="81">
        <f t="shared" ca="1" si="95"/>
        <v>35072.87696958676</v>
      </c>
      <c r="AT184" s="10">
        <f t="shared" ca="1" si="96"/>
        <v>420874.52363504109</v>
      </c>
      <c r="AU184" s="77"/>
      <c r="AV184" s="43">
        <f t="shared" ca="1" si="87"/>
        <v>61787</v>
      </c>
      <c r="AW184" s="46">
        <f t="shared" si="94"/>
        <v>133</v>
      </c>
      <c r="AX184" s="81">
        <f t="shared" ca="1" si="77"/>
        <v>21043.726181752041</v>
      </c>
      <c r="AY184" s="10">
        <f t="shared" ca="1" si="88"/>
        <v>2777771.8559912695</v>
      </c>
    </row>
    <row r="185" spans="1:51" x14ac:dyDescent="0.25">
      <c r="A185" s="10">
        <f t="shared" ca="1" si="78"/>
        <v>25000</v>
      </c>
      <c r="B185" s="10">
        <f t="shared" ca="1" si="79"/>
        <v>16842.59</v>
      </c>
      <c r="C185" s="10">
        <f t="shared" ca="1" si="80"/>
        <v>8157.41</v>
      </c>
      <c r="D185" s="43">
        <f t="shared" ca="1" si="81"/>
        <v>50890</v>
      </c>
      <c r="E185" s="47">
        <f t="shared" ca="1" si="82"/>
        <v>2039</v>
      </c>
      <c r="F185" s="67">
        <f t="shared" ca="1" si="83"/>
        <v>4</v>
      </c>
      <c r="G185" s="11">
        <f ca="1">IF(F185="",SUM($G$17:G184),IF(F185=12,(B185*$C$2*2),($C$2*B185)))</f>
        <v>1431.6201500000002</v>
      </c>
      <c r="H185" s="61">
        <f ca="1">IF(F185="",SUM($H$17:H184),IF($O$11=1,G185,IF($O$11=2,((G185/$C$2)*8.5%),IF($O$11=3,0,0))))</f>
        <v>1431.6201500000002</v>
      </c>
      <c r="I185" s="61">
        <f ca="1">IF(F185&lt;&gt;"",IF($H$4&lt;&gt;"Sim",(G185+H185)*$G$9,((G185+H185)*$G$8)),SUM($I$17:I184))</f>
        <v>200.42682100000005</v>
      </c>
      <c r="J185" s="61">
        <f t="shared" ca="1" si="72"/>
        <v>0</v>
      </c>
      <c r="K185" s="61">
        <f t="shared" si="73"/>
        <v>0</v>
      </c>
      <c r="L185" s="61">
        <f t="shared" si="74"/>
        <v>0</v>
      </c>
      <c r="M185" s="61">
        <f t="shared" si="75"/>
        <v>0</v>
      </c>
      <c r="N185" s="61">
        <f ca="1">IF(F185&lt;&gt;"",SUM(J185:M185),SUM($N$17:N184))</f>
        <v>0</v>
      </c>
      <c r="O185" s="8">
        <f ca="1">IF(F185="",SUM($O$17:O184),P184*$H$1)</f>
        <v>3633.9332131176752</v>
      </c>
      <c r="P185" s="8">
        <f t="shared" ca="1" si="84"/>
        <v>752859.75910153636</v>
      </c>
      <c r="Q185" s="1"/>
      <c r="R185" s="47">
        <v>15</v>
      </c>
      <c r="S185" s="36">
        <v>169</v>
      </c>
      <c r="T185" s="7">
        <v>1</v>
      </c>
      <c r="U185" s="8">
        <f t="shared" ca="1" si="89"/>
        <v>1950166.0842129604</v>
      </c>
      <c r="V185" s="10">
        <f t="shared" ca="1" si="90"/>
        <v>16842.59</v>
      </c>
      <c r="W185" s="8">
        <f t="shared" ca="1" si="91"/>
        <v>9492.5320257236344</v>
      </c>
      <c r="X185" s="8">
        <f t="shared" ca="1" si="92"/>
        <v>1942816.0262386841</v>
      </c>
      <c r="Y185">
        <f t="shared" ca="1" si="85"/>
        <v>169</v>
      </c>
      <c r="AA185" s="202">
        <f t="shared" ca="1" si="76"/>
        <v>14316.201499999999</v>
      </c>
      <c r="AB185" s="202"/>
      <c r="AC185" s="38">
        <f t="shared" ca="1" si="86"/>
        <v>169</v>
      </c>
      <c r="AQ185" s="43">
        <f t="shared" ca="1" si="69"/>
        <v>61818</v>
      </c>
      <c r="AR185" s="46">
        <f t="shared" si="93"/>
        <v>12</v>
      </c>
      <c r="AS185" s="81">
        <f t="shared" ca="1" si="95"/>
        <v>35243.595971708281</v>
      </c>
      <c r="AT185" s="10">
        <f t="shared" ca="1" si="96"/>
        <v>387679.55568879104</v>
      </c>
      <c r="AU185" s="77"/>
      <c r="AV185" s="43">
        <f t="shared" ca="1" si="87"/>
        <v>61818</v>
      </c>
      <c r="AW185" s="46">
        <f t="shared" si="94"/>
        <v>132</v>
      </c>
      <c r="AX185" s="81">
        <f t="shared" ca="1" si="77"/>
        <v>21146.157583024953</v>
      </c>
      <c r="AY185" s="10">
        <f t="shared" ca="1" si="88"/>
        <v>2770146.6433762689</v>
      </c>
    </row>
    <row r="186" spans="1:51" x14ac:dyDescent="0.25">
      <c r="A186" s="10">
        <f t="shared" ca="1" si="78"/>
        <v>25000</v>
      </c>
      <c r="B186" s="10">
        <f t="shared" ca="1" si="79"/>
        <v>16842.59</v>
      </c>
      <c r="C186" s="10">
        <f t="shared" ca="1" si="80"/>
        <v>8157.41</v>
      </c>
      <c r="D186" s="43">
        <f t="shared" ca="1" si="81"/>
        <v>50921</v>
      </c>
      <c r="E186" s="47">
        <f t="shared" ca="1" si="82"/>
        <v>2039</v>
      </c>
      <c r="F186" s="67">
        <f t="shared" ca="1" si="83"/>
        <v>5</v>
      </c>
      <c r="G186" s="11">
        <f ca="1">IF(F186="",SUM($G$17:G185),IF(F186=12,(B186*$C$2*2),($C$2*B186)))</f>
        <v>1431.6201500000002</v>
      </c>
      <c r="H186" s="61">
        <f ca="1">IF(F186="",SUM($H$17:H185),IF($O$11=1,G186,IF($O$11=2,((G186/$C$2)*8.5%),IF($O$11=3,0,0))))</f>
        <v>1431.6201500000002</v>
      </c>
      <c r="I186" s="61">
        <f ca="1">IF(F186&lt;&gt;"",IF($H$4&lt;&gt;"Sim",(G186+H186)*$G$9,((G186+H186)*$G$8)),SUM($I$17:I185))</f>
        <v>200.42682100000005</v>
      </c>
      <c r="J186" s="61">
        <f t="shared" ca="1" si="72"/>
        <v>0</v>
      </c>
      <c r="K186" s="61">
        <f t="shared" si="73"/>
        <v>0</v>
      </c>
      <c r="L186" s="61">
        <f t="shared" si="74"/>
        <v>0</v>
      </c>
      <c r="M186" s="61">
        <f t="shared" si="75"/>
        <v>0</v>
      </c>
      <c r="N186" s="61">
        <f ca="1">IF(F186&lt;&gt;"",SUM(J186:M186),SUM($N$17:N185))</f>
        <v>0</v>
      </c>
      <c r="O186" s="8">
        <f ca="1">IF(F186="",SUM($O$17:O185),P185*$H$1)</f>
        <v>3664.5829460387145</v>
      </c>
      <c r="P186" s="8">
        <f t="shared" ca="1" si="84"/>
        <v>759187.15552657505</v>
      </c>
      <c r="Q186" s="1"/>
      <c r="R186" s="47"/>
      <c r="S186" s="36">
        <v>170</v>
      </c>
      <c r="T186" s="7">
        <v>2</v>
      </c>
      <c r="U186" s="8">
        <f t="shared" ca="1" si="89"/>
        <v>1942816.0262386841</v>
      </c>
      <c r="V186" s="10">
        <f t="shared" ca="1" si="90"/>
        <v>16842.59</v>
      </c>
      <c r="W186" s="8">
        <f t="shared" ca="1" si="91"/>
        <v>9456.7552468756421</v>
      </c>
      <c r="X186" s="8">
        <f t="shared" ca="1" si="92"/>
        <v>1935430.1914855596</v>
      </c>
      <c r="Y186">
        <f t="shared" ca="1" si="85"/>
        <v>170</v>
      </c>
      <c r="AA186" s="202">
        <f t="shared" ca="1" si="76"/>
        <v>14316.201499999999</v>
      </c>
      <c r="AB186" s="202"/>
      <c r="AC186" s="38">
        <f t="shared" ca="1" si="86"/>
        <v>170</v>
      </c>
      <c r="AQ186" s="43">
        <f t="shared" ca="1" si="69"/>
        <v>61848</v>
      </c>
      <c r="AR186" s="46">
        <f t="shared" si="93"/>
        <v>11</v>
      </c>
      <c r="AS186" s="81">
        <f t="shared" ca="1" si="95"/>
        <v>35415.145957205088</v>
      </c>
      <c r="AT186" s="10">
        <f t="shared" ca="1" si="96"/>
        <v>354151.45957205084</v>
      </c>
      <c r="AU186" s="77"/>
      <c r="AV186" s="43">
        <f t="shared" ca="1" si="87"/>
        <v>61848</v>
      </c>
      <c r="AW186" s="46">
        <f t="shared" si="94"/>
        <v>131</v>
      </c>
      <c r="AX186" s="81">
        <f t="shared" ca="1" si="77"/>
        <v>21249.087574323039</v>
      </c>
      <c r="AY186" s="10">
        <f t="shared" ca="1" si="88"/>
        <v>2762381.3846619949</v>
      </c>
    </row>
    <row r="187" spans="1:51" x14ac:dyDescent="0.25">
      <c r="A187" s="10">
        <f t="shared" ca="1" si="78"/>
        <v>25000</v>
      </c>
      <c r="B187" s="10">
        <f t="shared" ca="1" si="79"/>
        <v>16842.59</v>
      </c>
      <c r="C187" s="10">
        <f t="shared" ca="1" si="80"/>
        <v>8157.41</v>
      </c>
      <c r="D187" s="43">
        <f t="shared" ca="1" si="81"/>
        <v>50951</v>
      </c>
      <c r="E187" s="47">
        <f t="shared" ca="1" si="82"/>
        <v>2039</v>
      </c>
      <c r="F187" s="67">
        <f t="shared" ca="1" si="83"/>
        <v>6</v>
      </c>
      <c r="G187" s="11">
        <f ca="1">IF(F187="",SUM($G$17:G186),IF(F187=12,(B187*$C$2*2),($C$2*B187)))</f>
        <v>1431.6201500000002</v>
      </c>
      <c r="H187" s="61">
        <f ca="1">IF(F187="",SUM($H$17:H186),IF($O$11=1,G187,IF($O$11=2,((G187/$C$2)*8.5%),IF($O$11=3,0,0))))</f>
        <v>1431.6201500000002</v>
      </c>
      <c r="I187" s="61">
        <f ca="1">IF(F187&lt;&gt;"",IF($H$4&lt;&gt;"Sim",(G187+H187)*$G$9,((G187+H187)*$G$8)),SUM($I$17:I186))</f>
        <v>200.42682100000005</v>
      </c>
      <c r="J187" s="61">
        <f t="shared" ca="1" si="72"/>
        <v>0</v>
      </c>
      <c r="K187" s="61">
        <f t="shared" si="73"/>
        <v>0</v>
      </c>
      <c r="L187" s="61">
        <f t="shared" si="74"/>
        <v>0</v>
      </c>
      <c r="M187" s="61">
        <f t="shared" si="75"/>
        <v>0</v>
      </c>
      <c r="N187" s="61">
        <f ca="1">IF(F187&lt;&gt;"",SUM(J187:M187),SUM($N$17:N186))</f>
        <v>0</v>
      </c>
      <c r="O187" s="8">
        <f ca="1">IF(F187="",SUM($O$17:O186),P186*$H$1)</f>
        <v>3695.3818680845611</v>
      </c>
      <c r="P187" s="8">
        <f t="shared" ca="1" si="84"/>
        <v>765545.3508736596</v>
      </c>
      <c r="Q187" s="1"/>
      <c r="R187" s="47"/>
      <c r="S187" s="36">
        <v>171</v>
      </c>
      <c r="T187" s="7">
        <v>3</v>
      </c>
      <c r="U187" s="8">
        <f t="shared" ca="1" si="89"/>
        <v>1935430.1914855596</v>
      </c>
      <c r="V187" s="10">
        <f t="shared" ca="1" si="90"/>
        <v>16842.59</v>
      </c>
      <c r="W187" s="8">
        <f t="shared" ca="1" si="91"/>
        <v>9420.8043227475391</v>
      </c>
      <c r="X187" s="8">
        <f t="shared" ca="1" si="92"/>
        <v>1928008.405808307</v>
      </c>
      <c r="Y187">
        <f t="shared" ca="1" si="85"/>
        <v>171</v>
      </c>
      <c r="AA187" s="202">
        <f t="shared" ca="1" si="76"/>
        <v>14316.201499999999</v>
      </c>
      <c r="AB187" s="202"/>
      <c r="AC187" s="38">
        <f t="shared" ca="1" si="86"/>
        <v>171</v>
      </c>
      <c r="AQ187" s="43">
        <f t="shared" ca="1" si="69"/>
        <v>61879</v>
      </c>
      <c r="AR187" s="46">
        <f t="shared" si="93"/>
        <v>10</v>
      </c>
      <c r="AS187" s="81">
        <f t="shared" ca="1" si="95"/>
        <v>35587.530970930784</v>
      </c>
      <c r="AT187" s="10">
        <f t="shared" ca="1" si="96"/>
        <v>320287.77873837709</v>
      </c>
      <c r="AU187" s="77"/>
      <c r="AV187" s="43">
        <f t="shared" ca="1" si="87"/>
        <v>61879</v>
      </c>
      <c r="AW187" s="46">
        <f t="shared" si="94"/>
        <v>130</v>
      </c>
      <c r="AX187" s="81">
        <f t="shared" ca="1" si="77"/>
        <v>21352.518582558456</v>
      </c>
      <c r="AY187" s="10">
        <f t="shared" ca="1" si="88"/>
        <v>2754474.8971500411</v>
      </c>
    </row>
    <row r="188" spans="1:51" x14ac:dyDescent="0.25">
      <c r="A188" s="10">
        <f t="shared" ca="1" si="78"/>
        <v>25000</v>
      </c>
      <c r="B188" s="10">
        <f t="shared" ca="1" si="79"/>
        <v>16842.59</v>
      </c>
      <c r="C188" s="10">
        <f t="shared" ca="1" si="80"/>
        <v>8157.41</v>
      </c>
      <c r="D188" s="43">
        <f t="shared" ca="1" si="81"/>
        <v>50982</v>
      </c>
      <c r="E188" s="47">
        <f t="shared" ca="1" si="82"/>
        <v>2039</v>
      </c>
      <c r="F188" s="67">
        <f t="shared" ca="1" si="83"/>
        <v>7</v>
      </c>
      <c r="G188" s="11">
        <f ca="1">IF(F188="",SUM($G$17:G187),IF(F188=12,(B188*$C$2*2),($C$2*B188)))</f>
        <v>1431.6201500000002</v>
      </c>
      <c r="H188" s="61">
        <f ca="1">IF(F188="",SUM($H$17:H187),IF($O$11=1,G188,IF($O$11=2,((G188/$C$2)*8.5%),IF($O$11=3,0,0))))</f>
        <v>1431.6201500000002</v>
      </c>
      <c r="I188" s="61">
        <f ca="1">IF(F188&lt;&gt;"",IF($H$4&lt;&gt;"Sim",(G188+H188)*$G$9,((G188+H188)*$G$8)),SUM($I$17:I187))</f>
        <v>200.42682100000005</v>
      </c>
      <c r="J188" s="61">
        <f t="shared" ca="1" si="72"/>
        <v>0</v>
      </c>
      <c r="K188" s="61">
        <f t="shared" si="73"/>
        <v>0</v>
      </c>
      <c r="L188" s="61">
        <f t="shared" si="74"/>
        <v>0</v>
      </c>
      <c r="M188" s="61">
        <f t="shared" si="75"/>
        <v>0</v>
      </c>
      <c r="N188" s="61">
        <f ca="1">IF(F188&lt;&gt;"",SUM(J188:M188),SUM($N$17:N187))</f>
        <v>0</v>
      </c>
      <c r="O188" s="8">
        <f ca="1">IF(F188="",SUM($O$17:O187),P187*$H$1)</f>
        <v>3726.3307054408242</v>
      </c>
      <c r="P188" s="8">
        <f t="shared" ca="1" si="84"/>
        <v>771934.49505810044</v>
      </c>
      <c r="Q188" s="1"/>
      <c r="R188" s="47"/>
      <c r="S188" s="36">
        <v>172</v>
      </c>
      <c r="T188" s="7">
        <v>4</v>
      </c>
      <c r="U188" s="8">
        <f t="shared" ca="1" si="89"/>
        <v>1928008.405808307</v>
      </c>
      <c r="V188" s="10">
        <f t="shared" ca="1" si="90"/>
        <v>16842.59</v>
      </c>
      <c r="W188" s="8">
        <f t="shared" ca="1" si="91"/>
        <v>9384.6784056783745</v>
      </c>
      <c r="X188" s="8">
        <f t="shared" ca="1" si="92"/>
        <v>1920550.4942139853</v>
      </c>
      <c r="Y188">
        <f t="shared" ca="1" si="85"/>
        <v>172</v>
      </c>
      <c r="AA188" s="202">
        <f t="shared" ca="1" si="76"/>
        <v>14316.201499999999</v>
      </c>
      <c r="AB188" s="202"/>
      <c r="AC188" s="38">
        <f t="shared" ca="1" si="86"/>
        <v>172</v>
      </c>
      <c r="AQ188" s="43">
        <f t="shared" ca="1" si="69"/>
        <v>61909</v>
      </c>
      <c r="AR188" s="46">
        <f t="shared" si="93"/>
        <v>9</v>
      </c>
      <c r="AS188" s="81">
        <f t="shared" ca="1" si="95"/>
        <v>35760.755077427508</v>
      </c>
      <c r="AT188" s="10">
        <f t="shared" ca="1" si="96"/>
        <v>286086.04061942006</v>
      </c>
      <c r="AU188" s="77"/>
      <c r="AV188" s="43">
        <f t="shared" ca="1" si="87"/>
        <v>61909</v>
      </c>
      <c r="AW188" s="46">
        <f t="shared" si="94"/>
        <v>129</v>
      </c>
      <c r="AX188" s="81">
        <f t="shared" ca="1" si="77"/>
        <v>21456.453046456489</v>
      </c>
      <c r="AY188" s="10">
        <f t="shared" ca="1" si="88"/>
        <v>2746425.9899464305</v>
      </c>
    </row>
    <row r="189" spans="1:51" x14ac:dyDescent="0.25">
      <c r="A189" s="10">
        <f t="shared" ca="1" si="78"/>
        <v>25000</v>
      </c>
      <c r="B189" s="10">
        <f t="shared" ca="1" si="79"/>
        <v>16842.59</v>
      </c>
      <c r="C189" s="10">
        <f t="shared" ca="1" si="80"/>
        <v>8157.41</v>
      </c>
      <c r="D189" s="43">
        <f t="shared" ca="1" si="81"/>
        <v>51013</v>
      </c>
      <c r="E189" s="47">
        <f t="shared" ca="1" si="82"/>
        <v>2039</v>
      </c>
      <c r="F189" s="67">
        <f t="shared" ca="1" si="83"/>
        <v>8</v>
      </c>
      <c r="G189" s="11">
        <f ca="1">IF(F189="",SUM($G$17:G188),IF(F189=12,(B189*$C$2*2),($C$2*B189)))</f>
        <v>1431.6201500000002</v>
      </c>
      <c r="H189" s="61">
        <f ca="1">IF(F189="",SUM($H$17:H188),IF($O$11=1,G189,IF($O$11=2,((G189/$C$2)*8.5%),IF($O$11=3,0,0))))</f>
        <v>1431.6201500000002</v>
      </c>
      <c r="I189" s="61">
        <f ca="1">IF(F189&lt;&gt;"",IF($H$4&lt;&gt;"Sim",(G189+H189)*$G$9,((G189+H189)*$G$8)),SUM($I$17:I188))</f>
        <v>200.42682100000005</v>
      </c>
      <c r="J189" s="61">
        <f t="shared" ca="1" si="72"/>
        <v>0</v>
      </c>
      <c r="K189" s="61">
        <f t="shared" si="73"/>
        <v>0</v>
      </c>
      <c r="L189" s="61">
        <f t="shared" si="74"/>
        <v>0</v>
      </c>
      <c r="M189" s="61">
        <f t="shared" si="75"/>
        <v>0</v>
      </c>
      <c r="N189" s="61">
        <f ca="1">IF(F189&lt;&gt;"",SUM(J189:M189),SUM($N$17:N188))</f>
        <v>0</v>
      </c>
      <c r="O189" s="8">
        <f ca="1">IF(F189="",SUM($O$17:O188),P188*$H$1)</f>
        <v>3757.4301878278575</v>
      </c>
      <c r="P189" s="8">
        <f t="shared" ca="1" si="84"/>
        <v>778354.73872492835</v>
      </c>
      <c r="Q189" s="1"/>
      <c r="R189" s="47"/>
      <c r="S189" s="36">
        <v>173</v>
      </c>
      <c r="T189" s="7">
        <v>5</v>
      </c>
      <c r="U189" s="8">
        <f t="shared" ca="1" si="89"/>
        <v>1920550.4942139853</v>
      </c>
      <c r="V189" s="10">
        <f t="shared" ca="1" si="90"/>
        <v>16842.59</v>
      </c>
      <c r="W189" s="8">
        <f t="shared" ca="1" si="91"/>
        <v>9348.3766438811545</v>
      </c>
      <c r="X189" s="8">
        <f t="shared" ca="1" si="92"/>
        <v>1913056.2808578664</v>
      </c>
      <c r="Y189">
        <f t="shared" ca="1" si="85"/>
        <v>173</v>
      </c>
      <c r="AA189" s="202">
        <f t="shared" ca="1" si="76"/>
        <v>14316.201499999999</v>
      </c>
      <c r="AB189" s="202"/>
      <c r="AC189" s="38">
        <f t="shared" ca="1" si="86"/>
        <v>173</v>
      </c>
      <c r="AQ189" s="43">
        <f t="shared" ca="1" si="69"/>
        <v>61940</v>
      </c>
      <c r="AR189" s="46">
        <f t="shared" si="93"/>
        <v>8</v>
      </c>
      <c r="AS189" s="81">
        <f t="shared" ca="1" si="95"/>
        <v>35934.822361021732</v>
      </c>
      <c r="AT189" s="10">
        <f t="shared" ca="1" si="96"/>
        <v>251543.75652715212</v>
      </c>
      <c r="AU189" s="77"/>
      <c r="AV189" s="43">
        <f t="shared" ca="1" si="87"/>
        <v>61940</v>
      </c>
      <c r="AW189" s="46">
        <f t="shared" si="94"/>
        <v>128</v>
      </c>
      <c r="AX189" s="81">
        <f t="shared" ca="1" si="77"/>
        <v>21560.893416613024</v>
      </c>
      <c r="AY189" s="10">
        <f t="shared" ca="1" si="88"/>
        <v>2738233.4639098542</v>
      </c>
    </row>
    <row r="190" spans="1:51" x14ac:dyDescent="0.25">
      <c r="A190" s="10">
        <f t="shared" ca="1" si="78"/>
        <v>25000</v>
      </c>
      <c r="B190" s="10">
        <f t="shared" ca="1" si="79"/>
        <v>16842.59</v>
      </c>
      <c r="C190" s="10">
        <f t="shared" ca="1" si="80"/>
        <v>8157.41</v>
      </c>
      <c r="D190" s="43">
        <f t="shared" ca="1" si="81"/>
        <v>51043</v>
      </c>
      <c r="E190" s="47">
        <f t="shared" ca="1" si="82"/>
        <v>2039</v>
      </c>
      <c r="F190" s="67">
        <f t="shared" ca="1" si="83"/>
        <v>9</v>
      </c>
      <c r="G190" s="11">
        <f ca="1">IF(F190="",SUM($G$17:G189),IF(F190=12,(B190*$C$2*2),($C$2*B190)))</f>
        <v>1431.6201500000002</v>
      </c>
      <c r="H190" s="61">
        <f ca="1">IF(F190="",SUM($H$17:H189),IF($O$11=1,G190,IF($O$11=2,((G190/$C$2)*8.5%),IF($O$11=3,0,0))))</f>
        <v>1431.6201500000002</v>
      </c>
      <c r="I190" s="61">
        <f ca="1">IF(F190&lt;&gt;"",IF($H$4&lt;&gt;"Sim",(G190+H190)*$G$9,((G190+H190)*$G$8)),SUM($I$17:I189))</f>
        <v>200.42682100000005</v>
      </c>
      <c r="J190" s="61">
        <f t="shared" ca="1" si="72"/>
        <v>0</v>
      </c>
      <c r="K190" s="61">
        <f t="shared" si="73"/>
        <v>0</v>
      </c>
      <c r="L190" s="61">
        <f t="shared" si="74"/>
        <v>0</v>
      </c>
      <c r="M190" s="61">
        <f t="shared" si="75"/>
        <v>0</v>
      </c>
      <c r="N190" s="61">
        <f ca="1">IF(F190&lt;&gt;"",SUM(J190:M190),SUM($N$17:N189))</f>
        <v>0</v>
      </c>
      <c r="O190" s="8">
        <f ca="1">IF(F190="",SUM($O$17:O189),P189*$H$1)</f>
        <v>3788.6810485179658</v>
      </c>
      <c r="P190" s="8">
        <f t="shared" ca="1" si="84"/>
        <v>784806.23325244628</v>
      </c>
      <c r="Q190" s="1"/>
      <c r="R190" s="47"/>
      <c r="S190" s="36">
        <v>174</v>
      </c>
      <c r="T190" s="7">
        <v>6</v>
      </c>
      <c r="U190" s="8">
        <f t="shared" ca="1" si="89"/>
        <v>1913056.2808578664</v>
      </c>
      <c r="V190" s="10">
        <f t="shared" ca="1" si="90"/>
        <v>16842.59</v>
      </c>
      <c r="W190" s="8">
        <f t="shared" ca="1" si="91"/>
        <v>9311.8981814227773</v>
      </c>
      <c r="X190" s="8">
        <f t="shared" ca="1" si="92"/>
        <v>1905525.5890392892</v>
      </c>
      <c r="Y190">
        <f t="shared" ca="1" si="85"/>
        <v>174</v>
      </c>
      <c r="AA190" s="202">
        <f t="shared" ca="1" si="76"/>
        <v>14316.201499999999</v>
      </c>
      <c r="AB190" s="202"/>
      <c r="AC190" s="38">
        <f t="shared" ca="1" si="86"/>
        <v>174</v>
      </c>
      <c r="AQ190" s="43">
        <f t="shared" ca="1" si="69"/>
        <v>61971</v>
      </c>
      <c r="AR190" s="46">
        <f t="shared" si="93"/>
        <v>7</v>
      </c>
      <c r="AS190" s="81">
        <f t="shared" ca="1" si="95"/>
        <v>36109.736925920624</v>
      </c>
      <c r="AT190" s="10">
        <f t="shared" ca="1" si="96"/>
        <v>216658.42155552376</v>
      </c>
      <c r="AU190" s="77"/>
      <c r="AV190" s="43">
        <f t="shared" ca="1" si="87"/>
        <v>61971</v>
      </c>
      <c r="AW190" s="46">
        <f t="shared" si="94"/>
        <v>127</v>
      </c>
      <c r="AX190" s="81">
        <f t="shared" ca="1" si="77"/>
        <v>21665.84215555236</v>
      </c>
      <c r="AY190" s="10">
        <f t="shared" ca="1" si="88"/>
        <v>2729896.1115995971</v>
      </c>
    </row>
    <row r="191" spans="1:51" x14ac:dyDescent="0.25">
      <c r="A191" s="10">
        <f t="shared" ca="1" si="78"/>
        <v>25000</v>
      </c>
      <c r="B191" s="10">
        <f t="shared" ca="1" si="79"/>
        <v>16842.59</v>
      </c>
      <c r="C191" s="10">
        <f t="shared" ca="1" si="80"/>
        <v>8157.41</v>
      </c>
      <c r="D191" s="43">
        <f t="shared" ca="1" si="81"/>
        <v>51074</v>
      </c>
      <c r="E191" s="47">
        <f t="shared" ca="1" si="82"/>
        <v>2039</v>
      </c>
      <c r="F191" s="67">
        <f t="shared" ca="1" si="83"/>
        <v>10</v>
      </c>
      <c r="G191" s="11">
        <f ca="1">IF(F191="",SUM($G$17:G190),IF(F191=12,(B191*$C$2*2),($C$2*B191)))</f>
        <v>1431.6201500000002</v>
      </c>
      <c r="H191" s="61">
        <f ca="1">IF(F191="",SUM($H$17:H190),IF($O$11=1,G191,IF($O$11=2,((G191/$C$2)*8.5%),IF($O$11=3,0,0))))</f>
        <v>1431.6201500000002</v>
      </c>
      <c r="I191" s="61">
        <f ca="1">IF(F191&lt;&gt;"",IF($H$4&lt;&gt;"Sim",(G191+H191)*$G$9,((G191+H191)*$G$8)),SUM($I$17:I190))</f>
        <v>200.42682100000005</v>
      </c>
      <c r="J191" s="61">
        <f t="shared" ca="1" si="72"/>
        <v>0</v>
      </c>
      <c r="K191" s="61">
        <f t="shared" si="73"/>
        <v>0</v>
      </c>
      <c r="L191" s="61">
        <f t="shared" si="74"/>
        <v>0</v>
      </c>
      <c r="M191" s="61">
        <f t="shared" si="75"/>
        <v>0</v>
      </c>
      <c r="N191" s="61">
        <f ca="1">IF(F191&lt;&gt;"",SUM(J191:M191),SUM($N$17:N190))</f>
        <v>0</v>
      </c>
      <c r="O191" s="8">
        <f ca="1">IF(F191="",SUM($O$17:O190),P190*$H$1)</f>
        <v>3820.0840243526932</v>
      </c>
      <c r="P191" s="8">
        <f t="shared" ca="1" si="84"/>
        <v>791289.13075579901</v>
      </c>
      <c r="Q191" s="1"/>
      <c r="R191" s="47"/>
      <c r="S191" s="36">
        <v>175</v>
      </c>
      <c r="T191" s="7">
        <v>7</v>
      </c>
      <c r="U191" s="8">
        <f t="shared" ca="1" si="89"/>
        <v>1905525.5890392892</v>
      </c>
      <c r="V191" s="10">
        <f t="shared" ca="1" si="90"/>
        <v>16842.59</v>
      </c>
      <c r="W191" s="8">
        <f t="shared" ca="1" si="91"/>
        <v>9275.2421582038369</v>
      </c>
      <c r="X191" s="8">
        <f t="shared" ca="1" si="92"/>
        <v>1897958.2411974929</v>
      </c>
      <c r="Y191">
        <f t="shared" ca="1" si="85"/>
        <v>175</v>
      </c>
      <c r="AA191" s="202">
        <f t="shared" ca="1" si="76"/>
        <v>14316.201499999999</v>
      </c>
      <c r="AB191" s="202"/>
      <c r="AC191" s="38">
        <f t="shared" ca="1" si="86"/>
        <v>175</v>
      </c>
      <c r="AQ191" s="43">
        <f t="shared" ca="1" si="69"/>
        <v>62001</v>
      </c>
      <c r="AR191" s="46">
        <f t="shared" si="93"/>
        <v>6</v>
      </c>
      <c r="AS191" s="81">
        <f t="shared" ca="1" si="95"/>
        <v>36285.502896308783</v>
      </c>
      <c r="AT191" s="10">
        <f t="shared" ca="1" si="96"/>
        <v>181427.51448154391</v>
      </c>
      <c r="AU191" s="77"/>
      <c r="AV191" s="43">
        <f t="shared" ca="1" si="87"/>
        <v>62001</v>
      </c>
      <c r="AW191" s="46">
        <f t="shared" si="94"/>
        <v>126</v>
      </c>
      <c r="AX191" s="81">
        <f t="shared" ca="1" si="77"/>
        <v>21771.301737785252</v>
      </c>
      <c r="AY191" s="10">
        <f t="shared" ca="1" si="88"/>
        <v>2721412.7172231562</v>
      </c>
    </row>
    <row r="192" spans="1:51" x14ac:dyDescent="0.25">
      <c r="A192" s="10">
        <f t="shared" ca="1" si="78"/>
        <v>25000</v>
      </c>
      <c r="B192" s="10">
        <f t="shared" ca="1" si="79"/>
        <v>16842.59</v>
      </c>
      <c r="C192" s="10">
        <f t="shared" ca="1" si="80"/>
        <v>8157.41</v>
      </c>
      <c r="D192" s="43">
        <f t="shared" ca="1" si="81"/>
        <v>51104</v>
      </c>
      <c r="E192" s="47">
        <f t="shared" ca="1" si="82"/>
        <v>2039</v>
      </c>
      <c r="F192" s="67">
        <f t="shared" ca="1" si="83"/>
        <v>11</v>
      </c>
      <c r="G192" s="11">
        <f ca="1">IF(F192="",SUM($G$17:G191),IF(F192=12,(B192*$C$2*2),($C$2*B192)))</f>
        <v>1431.6201500000002</v>
      </c>
      <c r="H192" s="61">
        <f ca="1">IF(F192="",SUM($H$17:H191),IF($O$11=1,G192,IF($O$11=2,((G192/$C$2)*8.5%),IF($O$11=3,0,0))))</f>
        <v>1431.6201500000002</v>
      </c>
      <c r="I192" s="61">
        <f ca="1">IF(F192&lt;&gt;"",IF($H$4&lt;&gt;"Sim",(G192+H192)*$G$9,((G192+H192)*$G$8)),SUM($I$17:I191))</f>
        <v>200.42682100000005</v>
      </c>
      <c r="J192" s="61">
        <f t="shared" ca="1" si="72"/>
        <v>0</v>
      </c>
      <c r="K192" s="61">
        <f t="shared" si="73"/>
        <v>0</v>
      </c>
      <c r="L192" s="61">
        <f t="shared" si="74"/>
        <v>0</v>
      </c>
      <c r="M192" s="61">
        <f t="shared" si="75"/>
        <v>0</v>
      </c>
      <c r="N192" s="61">
        <f ca="1">IF(F192&lt;&gt;"",SUM(J192:M192),SUM($N$17:N191))</f>
        <v>0</v>
      </c>
      <c r="O192" s="8">
        <f ca="1">IF(F192="",SUM($O$17:O191),P191*$H$1)</f>
        <v>3851.6398557601988</v>
      </c>
      <c r="P192" s="8">
        <f t="shared" ca="1" si="84"/>
        <v>797803.58409055916</v>
      </c>
      <c r="Q192" s="1"/>
      <c r="R192" s="47"/>
      <c r="S192" s="36">
        <v>176</v>
      </c>
      <c r="T192" s="7">
        <v>8</v>
      </c>
      <c r="U192" s="8">
        <f t="shared" ca="1" si="89"/>
        <v>1897958.2411974929</v>
      </c>
      <c r="V192" s="10">
        <f t="shared" ca="1" si="90"/>
        <v>16842.59</v>
      </c>
      <c r="W192" s="8">
        <f t="shared" ca="1" si="91"/>
        <v>9238.4077099383539</v>
      </c>
      <c r="X192" s="8">
        <f t="shared" ca="1" si="92"/>
        <v>1890354.0589074311</v>
      </c>
      <c r="Y192">
        <f t="shared" ca="1" si="85"/>
        <v>176</v>
      </c>
      <c r="AA192" s="202">
        <f t="shared" ca="1" si="76"/>
        <v>14316.201499999999</v>
      </c>
      <c r="AB192" s="202"/>
      <c r="AC192" s="38">
        <f t="shared" ca="1" si="86"/>
        <v>176</v>
      </c>
      <c r="AQ192" s="43">
        <f t="shared" ca="1" si="69"/>
        <v>62032</v>
      </c>
      <c r="AR192" s="46">
        <f t="shared" si="93"/>
        <v>5</v>
      </c>
      <c r="AS192" s="81">
        <f t="shared" ca="1" si="95"/>
        <v>36462.124416445469</v>
      </c>
      <c r="AT192" s="10">
        <f t="shared" ca="1" si="96"/>
        <v>145848.49766578188</v>
      </c>
      <c r="AU192" s="77"/>
      <c r="AV192" s="43">
        <f t="shared" ca="1" si="87"/>
        <v>62032</v>
      </c>
      <c r="AW192" s="46">
        <f t="shared" si="94"/>
        <v>125</v>
      </c>
      <c r="AX192" s="81">
        <f t="shared" ca="1" si="77"/>
        <v>21877.27464986726</v>
      </c>
      <c r="AY192" s="10">
        <f t="shared" ca="1" si="88"/>
        <v>2712782.05658354</v>
      </c>
    </row>
    <row r="193" spans="1:51" x14ac:dyDescent="0.25">
      <c r="A193" s="10">
        <f t="shared" ca="1" si="78"/>
        <v>25000</v>
      </c>
      <c r="B193" s="10">
        <f t="shared" ca="1" si="79"/>
        <v>16842.59</v>
      </c>
      <c r="C193" s="10">
        <f t="shared" ca="1" si="80"/>
        <v>8157.41</v>
      </c>
      <c r="D193" s="43">
        <f t="shared" ca="1" si="81"/>
        <v>51135</v>
      </c>
      <c r="E193" s="47">
        <f t="shared" ca="1" si="82"/>
        <v>2039</v>
      </c>
      <c r="F193" s="67">
        <f t="shared" ca="1" si="83"/>
        <v>12</v>
      </c>
      <c r="G193" s="11">
        <f ca="1">IF(F193="",SUM($G$17:G192),IF(F193=12,(B193*$C$2*2),($C$2*B193)))</f>
        <v>2863.2403000000004</v>
      </c>
      <c r="H193" s="61">
        <f ca="1">IF(F193="",SUM($H$17:H192),IF($O$11=1,G193,IF($O$11=2,((G193/$C$2)*8.5%),IF($O$11=3,0,0))))</f>
        <v>2863.2403000000004</v>
      </c>
      <c r="I193" s="61">
        <f ca="1">IF(F193&lt;&gt;"",IF($H$4&lt;&gt;"Sim",(G193+H193)*$G$9,((G193+H193)*$G$8)),SUM($I$17:I192))</f>
        <v>400.85364200000009</v>
      </c>
      <c r="J193" s="61">
        <f t="shared" ca="1" si="72"/>
        <v>0</v>
      </c>
      <c r="K193" s="61">
        <f t="shared" si="73"/>
        <v>0</v>
      </c>
      <c r="L193" s="61">
        <f t="shared" si="74"/>
        <v>0</v>
      </c>
      <c r="M193" s="61">
        <f t="shared" si="75"/>
        <v>0</v>
      </c>
      <c r="N193" s="61">
        <f ca="1">IF(F193&lt;&gt;"",SUM(J193:M193),SUM($N$17:N192))</f>
        <v>0</v>
      </c>
      <c r="O193" s="8">
        <f ca="1">IF(F193="",SUM($O$17:O192),P192*$H$1)</f>
        <v>3883.3492867727114</v>
      </c>
      <c r="P193" s="8">
        <f t="shared" ca="1" si="84"/>
        <v>807012.56033533171</v>
      </c>
      <c r="Q193" s="1"/>
      <c r="R193" s="47"/>
      <c r="S193" s="36">
        <v>177</v>
      </c>
      <c r="T193" s="7">
        <v>9</v>
      </c>
      <c r="U193" s="8">
        <f t="shared" ca="1" si="89"/>
        <v>1890354.0589074311</v>
      </c>
      <c r="V193" s="10">
        <f t="shared" ca="1" si="90"/>
        <v>16842.59</v>
      </c>
      <c r="W193" s="8">
        <f t="shared" ca="1" si="91"/>
        <v>9201.3939681333923</v>
      </c>
      <c r="X193" s="8">
        <f t="shared" ca="1" si="92"/>
        <v>1882712.8628755645</v>
      </c>
      <c r="Y193">
        <f t="shared" ca="1" si="85"/>
        <v>177</v>
      </c>
      <c r="AA193" s="202">
        <f t="shared" ca="1" si="76"/>
        <v>14316.201499999999</v>
      </c>
      <c r="AB193" s="202"/>
      <c r="AC193" s="38">
        <f t="shared" ca="1" si="86"/>
        <v>177</v>
      </c>
      <c r="AQ193" s="43">
        <f t="shared" ca="1" si="69"/>
        <v>62062</v>
      </c>
      <c r="AR193" s="46">
        <f t="shared" si="93"/>
        <v>4</v>
      </c>
      <c r="AS193" s="81">
        <f t="shared" ca="1" si="95"/>
        <v>36639.605650762343</v>
      </c>
      <c r="AT193" s="10">
        <f t="shared" ca="1" si="96"/>
        <v>109918.81695228703</v>
      </c>
      <c r="AU193" s="77"/>
      <c r="AV193" s="43">
        <f t="shared" ca="1" si="87"/>
        <v>62062</v>
      </c>
      <c r="AW193" s="46">
        <f t="shared" si="94"/>
        <v>124</v>
      </c>
      <c r="AX193" s="81">
        <f t="shared" ca="1" si="77"/>
        <v>21983.763390457385</v>
      </c>
      <c r="AY193" s="10">
        <f t="shared" ca="1" si="88"/>
        <v>2704002.8970262585</v>
      </c>
    </row>
    <row r="194" spans="1:51" x14ac:dyDescent="0.25">
      <c r="A194" s="10">
        <f t="shared" ca="1" si="78"/>
        <v>25000</v>
      </c>
      <c r="B194" s="10">
        <f t="shared" ca="1" si="79"/>
        <v>16842.59</v>
      </c>
      <c r="C194" s="10">
        <f t="shared" ca="1" si="80"/>
        <v>8157.41</v>
      </c>
      <c r="D194" s="43">
        <f t="shared" ca="1" si="81"/>
        <v>51166</v>
      </c>
      <c r="E194" s="47">
        <f t="shared" ca="1" si="82"/>
        <v>2040</v>
      </c>
      <c r="F194" s="67">
        <f t="shared" ca="1" si="83"/>
        <v>1</v>
      </c>
      <c r="G194" s="11">
        <f ca="1">IF(F194="",SUM($G$17:G193),IF(F194=12,(B194*$C$2*2),($C$2*B194)))</f>
        <v>1431.6201500000002</v>
      </c>
      <c r="H194" s="61">
        <f ca="1">IF(F194="",SUM($H$17:H193),IF($O$11=1,G194,IF($O$11=2,((G194/$C$2)*8.5%),IF($O$11=3,0,0))))</f>
        <v>1431.6201500000002</v>
      </c>
      <c r="I194" s="61">
        <f ca="1">IF(F194&lt;&gt;"",IF($H$4&lt;&gt;"Sim",(G194+H194)*$G$9,((G194+H194)*$G$8)),SUM($I$17:I193))</f>
        <v>200.42682100000005</v>
      </c>
      <c r="J194" s="61">
        <f t="shared" ca="1" si="72"/>
        <v>0</v>
      </c>
      <c r="K194" s="61">
        <f t="shared" si="73"/>
        <v>0</v>
      </c>
      <c r="L194" s="61">
        <f t="shared" si="74"/>
        <v>0</v>
      </c>
      <c r="M194" s="61">
        <f t="shared" si="75"/>
        <v>0</v>
      </c>
      <c r="N194" s="61">
        <f ca="1">IF(F194&lt;&gt;"",SUM(J194:M194),SUM($N$17:N193))</f>
        <v>0</v>
      </c>
      <c r="O194" s="8">
        <f ca="1">IF(F194="",SUM($O$17:O193),P193*$H$1)</f>
        <v>3928.1744442991849</v>
      </c>
      <c r="P194" s="8">
        <f t="shared" ca="1" si="84"/>
        <v>813603.54825863091</v>
      </c>
      <c r="Q194" s="1"/>
      <c r="R194" s="47"/>
      <c r="S194" s="36">
        <v>178</v>
      </c>
      <c r="T194" s="7">
        <v>10</v>
      </c>
      <c r="U194" s="8">
        <f t="shared" ca="1" si="89"/>
        <v>1882712.8628755645</v>
      </c>
      <c r="V194" s="10">
        <f t="shared" ca="1" si="90"/>
        <v>16842.59</v>
      </c>
      <c r="W194" s="8">
        <f t="shared" ca="1" si="91"/>
        <v>9164.2000600685824</v>
      </c>
      <c r="X194" s="8">
        <f t="shared" ca="1" si="92"/>
        <v>1875034.472935633</v>
      </c>
      <c r="Y194">
        <f t="shared" ca="1" si="85"/>
        <v>178</v>
      </c>
      <c r="AA194" s="202">
        <f t="shared" ca="1" si="76"/>
        <v>14316.201499999999</v>
      </c>
      <c r="AB194" s="202"/>
      <c r="AC194" s="38">
        <f t="shared" ca="1" si="86"/>
        <v>178</v>
      </c>
      <c r="AQ194" s="43">
        <f t="shared" ca="1" si="69"/>
        <v>62093</v>
      </c>
      <c r="AR194" s="46">
        <f t="shared" si="93"/>
        <v>3</v>
      </c>
      <c r="AS194" s="81">
        <f t="shared" ca="1" si="95"/>
        <v>36817.950783961656</v>
      </c>
      <c r="AT194" s="10">
        <f t="shared" ca="1" si="96"/>
        <v>73635.901567923313</v>
      </c>
      <c r="AU194" s="77"/>
      <c r="AV194" s="43">
        <f t="shared" ca="1" si="87"/>
        <v>62093</v>
      </c>
      <c r="AW194" s="46">
        <f t="shared" si="94"/>
        <v>123</v>
      </c>
      <c r="AX194" s="81">
        <f t="shared" ca="1" si="77"/>
        <v>22090.770470376974</v>
      </c>
      <c r="AY194" s="10">
        <f t="shared" ca="1" si="88"/>
        <v>2695073.9973859908</v>
      </c>
    </row>
    <row r="195" spans="1:51" x14ac:dyDescent="0.25">
      <c r="A195" s="10">
        <f t="shared" ca="1" si="78"/>
        <v>25000</v>
      </c>
      <c r="B195" s="10">
        <f t="shared" ca="1" si="79"/>
        <v>16842.59</v>
      </c>
      <c r="C195" s="10">
        <f t="shared" ca="1" si="80"/>
        <v>8157.41</v>
      </c>
      <c r="D195" s="43">
        <f t="shared" ca="1" si="81"/>
        <v>51195</v>
      </c>
      <c r="E195" s="47">
        <f t="shared" ca="1" si="82"/>
        <v>2040</v>
      </c>
      <c r="F195" s="67">
        <f t="shared" ca="1" si="83"/>
        <v>2</v>
      </c>
      <c r="G195" s="11">
        <f ca="1">IF(F195="",SUM($G$17:G194),IF(F195=12,(B195*$C$2*2),($C$2*B195)))</f>
        <v>1431.6201500000002</v>
      </c>
      <c r="H195" s="61">
        <f ca="1">IF(F195="",SUM($H$17:H194),IF($O$11=1,G195,IF($O$11=2,((G195/$C$2)*8.5%),IF($O$11=3,0,0))))</f>
        <v>1431.6201500000002</v>
      </c>
      <c r="I195" s="61">
        <f ca="1">IF(F195&lt;&gt;"",IF($H$4&lt;&gt;"Sim",(G195+H195)*$G$9,((G195+H195)*$G$8)),SUM($I$17:I194))</f>
        <v>200.42682100000005</v>
      </c>
      <c r="J195" s="61">
        <f t="shared" ca="1" si="72"/>
        <v>0</v>
      </c>
      <c r="K195" s="61">
        <f t="shared" si="73"/>
        <v>0</v>
      </c>
      <c r="L195" s="61">
        <f t="shared" si="74"/>
        <v>0</v>
      </c>
      <c r="M195" s="61">
        <f t="shared" si="75"/>
        <v>0</v>
      </c>
      <c r="N195" s="61">
        <f ca="1">IF(F195&lt;&gt;"",SUM(J195:M195),SUM($N$17:N194))</f>
        <v>0</v>
      </c>
      <c r="O195" s="8">
        <f ca="1">IF(F195="",SUM($O$17:O194),P194*$H$1)</f>
        <v>3960.2564112914092</v>
      </c>
      <c r="P195" s="8">
        <f t="shared" ca="1" si="84"/>
        <v>820226.61814892234</v>
      </c>
      <c r="Q195" s="1"/>
      <c r="R195" s="47"/>
      <c r="S195" s="36">
        <v>179</v>
      </c>
      <c r="T195" s="7">
        <v>11</v>
      </c>
      <c r="U195" s="8">
        <f t="shared" ca="1" si="89"/>
        <v>1875034.472935633</v>
      </c>
      <c r="V195" s="10">
        <f t="shared" ca="1" si="90"/>
        <v>16842.59</v>
      </c>
      <c r="W195" s="8">
        <f t="shared" ca="1" si="91"/>
        <v>9126.8251087755452</v>
      </c>
      <c r="X195" s="8">
        <f t="shared" ca="1" si="92"/>
        <v>1867318.7080444086</v>
      </c>
      <c r="Y195">
        <f t="shared" ca="1" si="85"/>
        <v>179</v>
      </c>
      <c r="AA195" s="202">
        <f t="shared" ca="1" si="76"/>
        <v>14316.201499999999</v>
      </c>
      <c r="AB195" s="202"/>
      <c r="AC195" s="38">
        <f t="shared" ca="1" si="86"/>
        <v>179</v>
      </c>
      <c r="AQ195" s="43">
        <f t="shared" ca="1" si="69"/>
        <v>62124</v>
      </c>
      <c r="AR195" s="46">
        <f t="shared" si="93"/>
        <v>2</v>
      </c>
      <c r="AS195" s="81">
        <f t="shared" ca="1" si="95"/>
        <v>36997.164021114899</v>
      </c>
      <c r="AT195" s="10">
        <f t="shared" ca="1" si="96"/>
        <v>36997.164021114899</v>
      </c>
      <c r="AU195" s="77"/>
      <c r="AV195" s="43">
        <f t="shared" ca="1" si="87"/>
        <v>62124</v>
      </c>
      <c r="AW195" s="46">
        <f t="shared" si="94"/>
        <v>122</v>
      </c>
      <c r="AX195" s="81">
        <f t="shared" ca="1" si="77"/>
        <v>22198.298412668919</v>
      </c>
      <c r="AY195" s="10">
        <f t="shared" ca="1" si="88"/>
        <v>2685994.1079329392</v>
      </c>
    </row>
    <row r="196" spans="1:51" x14ac:dyDescent="0.25">
      <c r="A196" s="10">
        <f t="shared" ca="1" si="78"/>
        <v>25000</v>
      </c>
      <c r="B196" s="10">
        <f t="shared" ca="1" si="79"/>
        <v>16842.59</v>
      </c>
      <c r="C196" s="10">
        <f t="shared" ca="1" si="80"/>
        <v>8157.41</v>
      </c>
      <c r="D196" s="43">
        <f t="shared" ca="1" si="81"/>
        <v>51226</v>
      </c>
      <c r="E196" s="47">
        <f t="shared" ca="1" si="82"/>
        <v>2040</v>
      </c>
      <c r="F196" s="67">
        <f t="shared" ca="1" si="83"/>
        <v>3</v>
      </c>
      <c r="G196" s="11">
        <f ca="1">IF(F196="",SUM($G$17:G195),IF(F196=12,(B196*$C$2*2),($C$2*B196)))</f>
        <v>1431.6201500000002</v>
      </c>
      <c r="H196" s="61">
        <f ca="1">IF(F196="",SUM($H$17:H195),IF($O$11=1,G196,IF($O$11=2,((G196/$C$2)*8.5%),IF($O$11=3,0,0))))</f>
        <v>1431.6201500000002</v>
      </c>
      <c r="I196" s="61">
        <f ca="1">IF(F196&lt;&gt;"",IF($H$4&lt;&gt;"Sim",(G196+H196)*$G$9,((G196+H196)*$G$8)),SUM($I$17:I195))</f>
        <v>200.42682100000005</v>
      </c>
      <c r="J196" s="61">
        <f t="shared" ca="1" si="72"/>
        <v>0</v>
      </c>
      <c r="K196" s="61">
        <f t="shared" si="73"/>
        <v>0</v>
      </c>
      <c r="L196" s="61">
        <f t="shared" si="74"/>
        <v>0</v>
      </c>
      <c r="M196" s="61">
        <f t="shared" si="75"/>
        <v>0</v>
      </c>
      <c r="N196" s="61">
        <f ca="1">IF(F196&lt;&gt;"",SUM(J196:M196),SUM($N$17:N195))</f>
        <v>0</v>
      </c>
      <c r="O196" s="8">
        <f ca="1">IF(F196="",SUM($O$17:O195),P195*$H$1)</f>
        <v>3992.4945388802034</v>
      </c>
      <c r="P196" s="8">
        <f t="shared" ca="1" si="84"/>
        <v>826881.92616680253</v>
      </c>
      <c r="Q196" s="1"/>
      <c r="R196" s="47"/>
      <c r="S196" s="36">
        <v>180</v>
      </c>
      <c r="T196" s="7">
        <v>12</v>
      </c>
      <c r="U196" s="8">
        <f t="shared" ca="1" si="89"/>
        <v>1867318.7080444086</v>
      </c>
      <c r="V196" s="10">
        <f t="shared" ca="1" si="90"/>
        <v>16842.59</v>
      </c>
      <c r="W196" s="8">
        <f t="shared" ca="1" si="91"/>
        <v>9089.268233017212</v>
      </c>
      <c r="X196" s="8">
        <f t="shared" ca="1" si="92"/>
        <v>1859565.3862774258</v>
      </c>
      <c r="Y196">
        <f t="shared" ca="1" si="85"/>
        <v>180</v>
      </c>
      <c r="AA196" s="202">
        <f t="shared" ca="1" si="76"/>
        <v>14316.201499999999</v>
      </c>
      <c r="AB196" s="202"/>
      <c r="AC196" s="38">
        <f t="shared" ca="1" si="86"/>
        <v>180</v>
      </c>
      <c r="AQ196" s="43">
        <f t="shared" ca="1" si="69"/>
        <v>62152</v>
      </c>
      <c r="AR196" s="46">
        <f t="shared" si="93"/>
        <v>1</v>
      </c>
      <c r="AS196" s="81">
        <f t="shared" ca="1" si="95"/>
        <v>37177.249587761966</v>
      </c>
      <c r="AT196" s="10">
        <f t="shared" ca="1" si="96"/>
        <v>0</v>
      </c>
      <c r="AU196" s="77"/>
      <c r="AV196" s="43">
        <f t="shared" ca="1" si="87"/>
        <v>62152</v>
      </c>
      <c r="AW196" s="46">
        <f t="shared" si="94"/>
        <v>121</v>
      </c>
      <c r="AX196" s="81">
        <f t="shared" ca="1" si="77"/>
        <v>22306.349752657159</v>
      </c>
      <c r="AY196" s="10">
        <f t="shared" ca="1" si="88"/>
        <v>2676761.970318859</v>
      </c>
    </row>
    <row r="197" spans="1:51" x14ac:dyDescent="0.25">
      <c r="A197" s="19">
        <f t="shared" ca="1" si="78"/>
        <v>25000</v>
      </c>
      <c r="B197" s="19">
        <f t="shared" ca="1" si="79"/>
        <v>16842.59</v>
      </c>
      <c r="C197" s="19">
        <f t="shared" ca="1" si="80"/>
        <v>8157.41</v>
      </c>
      <c r="D197" s="90">
        <f t="shared" ca="1" si="81"/>
        <v>51256</v>
      </c>
      <c r="E197" s="49">
        <f t="shared" ca="1" si="82"/>
        <v>2040</v>
      </c>
      <c r="F197" s="68">
        <f t="shared" ca="1" si="83"/>
        <v>4</v>
      </c>
      <c r="G197" s="91">
        <f ca="1">IF(F197="",SUM($G$17:G196),IF(F197=12,(B197*$C$2*2),($C$2*B197)))</f>
        <v>1431.6201500000002</v>
      </c>
      <c r="H197" s="92">
        <f ca="1">IF(F197="",SUM($H$17:H196),IF($O$11=1,G197,IF($O$11=2,((G197/$C$2)*8.5%),IF($O$11=3,0,0))))</f>
        <v>1431.6201500000002</v>
      </c>
      <c r="I197" s="92">
        <f ca="1">IF(F197&lt;&gt;"",IF($H$4&lt;&gt;"Sim",(G197+H197)*$G$9,((G197+H197)*$G$8)),SUM($I$17:I196))</f>
        <v>200.42682100000005</v>
      </c>
      <c r="J197" s="92">
        <f t="shared" ca="1" si="72"/>
        <v>0</v>
      </c>
      <c r="K197" s="92">
        <f t="shared" si="73"/>
        <v>0</v>
      </c>
      <c r="L197" s="92">
        <f t="shared" si="74"/>
        <v>0</v>
      </c>
      <c r="M197" s="92">
        <f t="shared" si="75"/>
        <v>0</v>
      </c>
      <c r="N197" s="92">
        <f ca="1">IF(F197&lt;&gt;"",SUM(J197:M197),SUM($N$17:N196))</f>
        <v>0</v>
      </c>
      <c r="O197" s="21">
        <f ca="1">IF(F197="",SUM($O$17:O196),P196*$H$1)</f>
        <v>4024.8895871851687</v>
      </c>
      <c r="P197" s="21">
        <f t="shared" ca="1" si="84"/>
        <v>833569.62923298765</v>
      </c>
      <c r="Q197" s="1"/>
      <c r="R197" s="49">
        <v>16</v>
      </c>
      <c r="S197" s="36">
        <v>181</v>
      </c>
      <c r="T197" s="20">
        <v>1</v>
      </c>
      <c r="U197" s="21">
        <f t="shared" ca="1" si="89"/>
        <v>1859565.3862774258</v>
      </c>
      <c r="V197" s="19">
        <f t="shared" ca="1" si="90"/>
        <v>16842.59</v>
      </c>
      <c r="W197" s="21">
        <f t="shared" ca="1" si="91"/>
        <v>9051.5285472670475</v>
      </c>
      <c r="X197" s="21">
        <f t="shared" ca="1" si="92"/>
        <v>1851774.3248246927</v>
      </c>
      <c r="Y197">
        <f t="shared" ca="1" si="85"/>
        <v>181</v>
      </c>
      <c r="AA197" s="213">
        <f t="shared" ca="1" si="76"/>
        <v>14316.201499999999</v>
      </c>
      <c r="AB197" s="213"/>
      <c r="AC197" s="38">
        <f t="shared" ca="1" si="86"/>
        <v>181</v>
      </c>
      <c r="AQ197" s="210" t="s">
        <v>58</v>
      </c>
      <c r="AR197" s="211"/>
      <c r="AS197" s="4">
        <f ca="1">AVERAGE(AS17:AS196)</f>
        <v>24847.011461437174</v>
      </c>
      <c r="AV197" s="43">
        <f t="shared" ca="1" si="87"/>
        <v>62183</v>
      </c>
      <c r="AW197" s="46">
        <f t="shared" ref="AW197:AW260" si="97">AW196-1</f>
        <v>120</v>
      </c>
      <c r="AX197" s="81">
        <f t="shared" ca="1" si="77"/>
        <v>22414.927038006444</v>
      </c>
      <c r="AY197" s="10">
        <f t="shared" ca="1" si="88"/>
        <v>2667376.317522767</v>
      </c>
    </row>
    <row r="198" spans="1:51" x14ac:dyDescent="0.25">
      <c r="A198" s="19">
        <f t="shared" ca="1" si="78"/>
        <v>25000</v>
      </c>
      <c r="B198" s="19">
        <f t="shared" ca="1" si="79"/>
        <v>16842.59</v>
      </c>
      <c r="C198" s="19">
        <f t="shared" ca="1" si="80"/>
        <v>8157.41</v>
      </c>
      <c r="D198" s="90">
        <f t="shared" ca="1" si="81"/>
        <v>51287</v>
      </c>
      <c r="E198" s="49">
        <f t="shared" ca="1" si="82"/>
        <v>2040</v>
      </c>
      <c r="F198" s="68">
        <f t="shared" ca="1" si="83"/>
        <v>5</v>
      </c>
      <c r="G198" s="91">
        <f ca="1">IF(F198="",SUM($G$17:G197),IF(F198=12,(B198*$C$2*2),($C$2*B198)))</f>
        <v>1431.6201500000002</v>
      </c>
      <c r="H198" s="92">
        <f ca="1">IF(F198="",SUM($H$17:H197),IF($O$11=1,G198,IF($O$11=2,((G198/$C$2)*8.5%),IF($O$11=3,0,0))))</f>
        <v>1431.6201500000002</v>
      </c>
      <c r="I198" s="92">
        <f ca="1">IF(F198&lt;&gt;"",IF($H$4&lt;&gt;"Sim",(G198+H198)*$G$9,((G198+H198)*$G$8)),SUM($I$17:I197))</f>
        <v>200.42682100000005</v>
      </c>
      <c r="J198" s="92">
        <f t="shared" ca="1" si="72"/>
        <v>0</v>
      </c>
      <c r="K198" s="92">
        <f t="shared" si="73"/>
        <v>0</v>
      </c>
      <c r="L198" s="92">
        <f t="shared" si="74"/>
        <v>0</v>
      </c>
      <c r="M198" s="92">
        <f t="shared" si="75"/>
        <v>0</v>
      </c>
      <c r="N198" s="92">
        <f ca="1">IF(F198&lt;&gt;"",SUM(J198:M198),SUM($N$17:N197))</f>
        <v>0</v>
      </c>
      <c r="O198" s="21">
        <f ca="1">IF(F198="",SUM($O$17:O197),P197*$H$1)</f>
        <v>4057.4423200258243</v>
      </c>
      <c r="P198" s="21">
        <f t="shared" ca="1" si="84"/>
        <v>840289.88503201352</v>
      </c>
      <c r="Q198" s="1"/>
      <c r="R198" s="49"/>
      <c r="S198" s="36">
        <v>182</v>
      </c>
      <c r="T198" s="20">
        <v>2</v>
      </c>
      <c r="U198" s="21">
        <f t="shared" ca="1" si="89"/>
        <v>1851774.3248246927</v>
      </c>
      <c r="V198" s="19">
        <f t="shared" ca="1" si="90"/>
        <v>16842.59</v>
      </c>
      <c r="W198" s="21">
        <f t="shared" ca="1" si="91"/>
        <v>9013.6051616881741</v>
      </c>
      <c r="X198" s="21">
        <f t="shared" ca="1" si="92"/>
        <v>1843945.3399863809</v>
      </c>
      <c r="Y198">
        <f t="shared" ca="1" si="85"/>
        <v>182</v>
      </c>
      <c r="AA198" s="213">
        <f t="shared" ca="1" si="76"/>
        <v>14316.201499999999</v>
      </c>
      <c r="AB198" s="213"/>
      <c r="AC198" s="38">
        <f t="shared" ca="1" si="86"/>
        <v>182</v>
      </c>
      <c r="AV198" s="43">
        <f t="shared" ca="1" si="87"/>
        <v>62213</v>
      </c>
      <c r="AW198" s="46">
        <f t="shared" si="97"/>
        <v>119</v>
      </c>
      <c r="AX198" s="81">
        <f t="shared" ca="1" si="77"/>
        <v>22524.032828782416</v>
      </c>
      <c r="AY198" s="10">
        <f t="shared" ca="1" si="88"/>
        <v>2657835.8737963252</v>
      </c>
    </row>
    <row r="199" spans="1:51" x14ac:dyDescent="0.25">
      <c r="A199" s="19">
        <f t="shared" ca="1" si="78"/>
        <v>25000</v>
      </c>
      <c r="B199" s="19">
        <f t="shared" ca="1" si="79"/>
        <v>16842.59</v>
      </c>
      <c r="C199" s="19">
        <f t="shared" ca="1" si="80"/>
        <v>8157.41</v>
      </c>
      <c r="D199" s="90">
        <f t="shared" ca="1" si="81"/>
        <v>51317</v>
      </c>
      <c r="E199" s="49">
        <f t="shared" ca="1" si="82"/>
        <v>2040</v>
      </c>
      <c r="F199" s="68">
        <f t="shared" ca="1" si="83"/>
        <v>6</v>
      </c>
      <c r="G199" s="91">
        <f ca="1">IF(F199="",SUM($G$17:G198),IF(F199=12,(B199*$C$2*2),($C$2*B199)))</f>
        <v>1431.6201500000002</v>
      </c>
      <c r="H199" s="92">
        <f ca="1">IF(F199="",SUM($H$17:H198),IF($O$11=1,G199,IF($O$11=2,((G199/$C$2)*8.5%),IF($O$11=3,0,0))))</f>
        <v>1431.6201500000002</v>
      </c>
      <c r="I199" s="92">
        <f ca="1">IF(F199&lt;&gt;"",IF($H$4&lt;&gt;"Sim",(G199+H199)*$G$9,((G199+H199)*$G$8)),SUM($I$17:I198))</f>
        <v>200.42682100000005</v>
      </c>
      <c r="J199" s="92">
        <f t="shared" ca="1" si="72"/>
        <v>0</v>
      </c>
      <c r="K199" s="92">
        <f t="shared" si="73"/>
        <v>0</v>
      </c>
      <c r="L199" s="92">
        <f t="shared" si="74"/>
        <v>0</v>
      </c>
      <c r="M199" s="92">
        <f t="shared" si="75"/>
        <v>0</v>
      </c>
      <c r="N199" s="92">
        <f ca="1">IF(F199&lt;&gt;"",SUM(J199:M199),SUM($N$17:N198))</f>
        <v>0</v>
      </c>
      <c r="O199" s="21">
        <f ca="1">IF(F199="",SUM($O$17:O198),P198*$H$1)</f>
        <v>4090.1535049396225</v>
      </c>
      <c r="P199" s="21">
        <f t="shared" ca="1" si="84"/>
        <v>847042.85201595316</v>
      </c>
      <c r="Q199" s="1"/>
      <c r="R199" s="49"/>
      <c r="S199" s="36">
        <v>183</v>
      </c>
      <c r="T199" s="20">
        <v>3</v>
      </c>
      <c r="U199" s="21">
        <f t="shared" ca="1" si="89"/>
        <v>1843945.3399863809</v>
      </c>
      <c r="V199" s="19">
        <f t="shared" ca="1" si="90"/>
        <v>16842.59</v>
      </c>
      <c r="W199" s="21">
        <f t="shared" ca="1" si="91"/>
        <v>8975.4971821123872</v>
      </c>
      <c r="X199" s="21">
        <f t="shared" ca="1" si="92"/>
        <v>1836078.2471684932</v>
      </c>
      <c r="Y199">
        <f t="shared" ca="1" si="85"/>
        <v>183</v>
      </c>
      <c r="AA199" s="213">
        <f t="shared" ca="1" si="76"/>
        <v>14316.201499999999</v>
      </c>
      <c r="AB199" s="213"/>
      <c r="AC199" s="38">
        <f t="shared" ca="1" si="86"/>
        <v>183</v>
      </c>
      <c r="AD199" s="15"/>
      <c r="AV199" s="43">
        <f t="shared" ca="1" si="87"/>
        <v>62244</v>
      </c>
      <c r="AW199" s="46">
        <f t="shared" si="97"/>
        <v>118</v>
      </c>
      <c r="AX199" s="81">
        <f t="shared" ca="1" si="77"/>
        <v>22633.669697511959</v>
      </c>
      <c r="AY199" s="10">
        <f t="shared" ca="1" si="88"/>
        <v>2648139.3546088994</v>
      </c>
    </row>
    <row r="200" spans="1:51" x14ac:dyDescent="0.25">
      <c r="A200" s="19">
        <f t="shared" ca="1" si="78"/>
        <v>25000</v>
      </c>
      <c r="B200" s="19">
        <f t="shared" ca="1" si="79"/>
        <v>16842.59</v>
      </c>
      <c r="C200" s="19">
        <f t="shared" ca="1" si="80"/>
        <v>8157.41</v>
      </c>
      <c r="D200" s="90">
        <f t="shared" ca="1" si="81"/>
        <v>51348</v>
      </c>
      <c r="E200" s="49">
        <f t="shared" ca="1" si="82"/>
        <v>2040</v>
      </c>
      <c r="F200" s="68">
        <f t="shared" ca="1" si="83"/>
        <v>7</v>
      </c>
      <c r="G200" s="91">
        <f ca="1">IF(F200="",SUM($G$17:G199),IF(F200=12,(B200*$C$2*2),($C$2*B200)))</f>
        <v>1431.6201500000002</v>
      </c>
      <c r="H200" s="92">
        <f ca="1">IF(F200="",SUM($H$17:H199),IF($O$11=1,G200,IF($O$11=2,((G200/$C$2)*8.5%),IF($O$11=3,0,0))))</f>
        <v>1431.6201500000002</v>
      </c>
      <c r="I200" s="92">
        <f ca="1">IF(F200&lt;&gt;"",IF($H$4&lt;&gt;"Sim",(G200+H200)*$G$9,((G200+H200)*$G$8)),SUM($I$17:I199))</f>
        <v>200.42682100000005</v>
      </c>
      <c r="J200" s="92">
        <f t="shared" ca="1" si="72"/>
        <v>0</v>
      </c>
      <c r="K200" s="92">
        <f t="shared" si="73"/>
        <v>0</v>
      </c>
      <c r="L200" s="92">
        <f t="shared" si="74"/>
        <v>0</v>
      </c>
      <c r="M200" s="92">
        <f t="shared" si="75"/>
        <v>0</v>
      </c>
      <c r="N200" s="92">
        <f ca="1">IF(F200&lt;&gt;"",SUM(J200:M200),SUM($N$17:N199))</f>
        <v>0</v>
      </c>
      <c r="O200" s="21">
        <f ca="1">IF(F200="",SUM($O$17:O199),P199*$H$1)</f>
        <v>4123.0239132000406</v>
      </c>
      <c r="P200" s="21">
        <f t="shared" ca="1" si="84"/>
        <v>853828.68940815318</v>
      </c>
      <c r="Q200" s="1"/>
      <c r="R200" s="49"/>
      <c r="S200" s="36">
        <v>184</v>
      </c>
      <c r="T200" s="20">
        <v>4</v>
      </c>
      <c r="U200" s="21">
        <f t="shared" ca="1" si="89"/>
        <v>1836078.2471684932</v>
      </c>
      <c r="V200" s="19">
        <f t="shared" ca="1" si="90"/>
        <v>16842.59</v>
      </c>
      <c r="W200" s="21">
        <f t="shared" ca="1" si="91"/>
        <v>8937.2037100190719</v>
      </c>
      <c r="X200" s="21">
        <f t="shared" ca="1" si="92"/>
        <v>1828172.8608785123</v>
      </c>
      <c r="Y200">
        <f t="shared" ca="1" si="85"/>
        <v>184</v>
      </c>
      <c r="AA200" s="213">
        <f t="shared" ca="1" si="76"/>
        <v>14316.201499999999</v>
      </c>
      <c r="AB200" s="213"/>
      <c r="AC200" s="38">
        <f t="shared" ca="1" si="86"/>
        <v>184</v>
      </c>
      <c r="AD200" s="3"/>
      <c r="AV200" s="43">
        <f t="shared" ca="1" si="87"/>
        <v>62274</v>
      </c>
      <c r="AW200" s="46">
        <f t="shared" si="97"/>
        <v>117</v>
      </c>
      <c r="AX200" s="81">
        <f t="shared" ca="1" si="77"/>
        <v>22743.840229243873</v>
      </c>
      <c r="AY200" s="10">
        <f t="shared" ca="1" si="88"/>
        <v>2638285.466592289</v>
      </c>
    </row>
    <row r="201" spans="1:51" x14ac:dyDescent="0.25">
      <c r="A201" s="19">
        <f t="shared" ca="1" si="78"/>
        <v>25000</v>
      </c>
      <c r="B201" s="19">
        <f t="shared" ca="1" si="79"/>
        <v>16842.59</v>
      </c>
      <c r="C201" s="19">
        <f t="shared" ca="1" si="80"/>
        <v>8157.41</v>
      </c>
      <c r="D201" s="90">
        <f t="shared" ca="1" si="81"/>
        <v>51379</v>
      </c>
      <c r="E201" s="49">
        <f t="shared" ca="1" si="82"/>
        <v>2040</v>
      </c>
      <c r="F201" s="68">
        <f t="shared" ca="1" si="83"/>
        <v>8</v>
      </c>
      <c r="G201" s="91">
        <f ca="1">IF(F201="",SUM($G$17:G200),IF(F201=12,(B201*$C$2*2),($C$2*B201)))</f>
        <v>1431.6201500000002</v>
      </c>
      <c r="H201" s="92">
        <f ca="1">IF(F201="",SUM($H$17:H200),IF($O$11=1,G201,IF($O$11=2,((G201/$C$2)*8.5%),IF($O$11=3,0,0))))</f>
        <v>1431.6201500000002</v>
      </c>
      <c r="I201" s="92">
        <f ca="1">IF(F201&lt;&gt;"",IF($H$4&lt;&gt;"Sim",(G201+H201)*$G$9,((G201+H201)*$G$8)),SUM($I$17:I200))</f>
        <v>200.42682100000005</v>
      </c>
      <c r="J201" s="92">
        <f t="shared" ca="1" si="72"/>
        <v>0</v>
      </c>
      <c r="K201" s="92">
        <f t="shared" si="73"/>
        <v>0</v>
      </c>
      <c r="L201" s="92">
        <f t="shared" si="74"/>
        <v>0</v>
      </c>
      <c r="M201" s="92">
        <f t="shared" si="75"/>
        <v>0</v>
      </c>
      <c r="N201" s="92">
        <f ca="1">IF(F201&lt;&gt;"",SUM(J201:M201),SUM($N$17:N200))</f>
        <v>0</v>
      </c>
      <c r="O201" s="21">
        <f ca="1">IF(F201="",SUM($O$17:O200),P200*$H$1)</f>
        <v>4156.0543198347705</v>
      </c>
      <c r="P201" s="21">
        <f t="shared" ca="1" si="84"/>
        <v>860647.55720698799</v>
      </c>
      <c r="Q201" s="1"/>
      <c r="R201" s="49"/>
      <c r="S201" s="36">
        <v>185</v>
      </c>
      <c r="T201" s="20">
        <v>5</v>
      </c>
      <c r="U201" s="21">
        <f t="shared" ca="1" si="89"/>
        <v>1828172.8608785123</v>
      </c>
      <c r="V201" s="19">
        <f t="shared" ca="1" si="90"/>
        <v>16842.59</v>
      </c>
      <c r="W201" s="21">
        <f t="shared" ca="1" si="91"/>
        <v>8898.7238425140204</v>
      </c>
      <c r="X201" s="21">
        <f t="shared" ca="1" si="92"/>
        <v>1820228.9947210262</v>
      </c>
      <c r="Y201">
        <f t="shared" ca="1" si="85"/>
        <v>185</v>
      </c>
      <c r="AA201" s="213">
        <f t="shared" ca="1" si="76"/>
        <v>14316.201499999999</v>
      </c>
      <c r="AB201" s="213"/>
      <c r="AC201" s="38">
        <f t="shared" ca="1" si="86"/>
        <v>185</v>
      </c>
      <c r="AD201" s="4"/>
      <c r="AV201" s="43">
        <f t="shared" ca="1" si="87"/>
        <v>62305</v>
      </c>
      <c r="AW201" s="46">
        <f t="shared" si="97"/>
        <v>116</v>
      </c>
      <c r="AX201" s="81">
        <f t="shared" ca="1" si="77"/>
        <v>22854.5470216098</v>
      </c>
      <c r="AY201" s="10">
        <f t="shared" ca="1" si="88"/>
        <v>2628272.907485127</v>
      </c>
    </row>
    <row r="202" spans="1:51" x14ac:dyDescent="0.25">
      <c r="A202" s="19">
        <f t="shared" ca="1" si="78"/>
        <v>25000</v>
      </c>
      <c r="B202" s="19">
        <f t="shared" ca="1" si="79"/>
        <v>16842.59</v>
      </c>
      <c r="C202" s="19">
        <f t="shared" ca="1" si="80"/>
        <v>8157.41</v>
      </c>
      <c r="D202" s="90">
        <f t="shared" ca="1" si="81"/>
        <v>51409</v>
      </c>
      <c r="E202" s="49">
        <f t="shared" ca="1" si="82"/>
        <v>2040</v>
      </c>
      <c r="F202" s="68">
        <f t="shared" ca="1" si="83"/>
        <v>9</v>
      </c>
      <c r="G202" s="91">
        <f ca="1">IF(F202="",SUM($G$17:G201),IF(F202=12,(B202*$C$2*2),($C$2*B202)))</f>
        <v>1431.6201500000002</v>
      </c>
      <c r="H202" s="92">
        <f ca="1">IF(F202="",SUM($H$17:H201),IF($O$11=1,G202,IF($O$11=2,((G202/$C$2)*8.5%),IF($O$11=3,0,0))))</f>
        <v>1431.6201500000002</v>
      </c>
      <c r="I202" s="92">
        <f ca="1">IF(F202&lt;&gt;"",IF($H$4&lt;&gt;"Sim",(G202+H202)*$G$9,((G202+H202)*$G$8)),SUM($I$17:I201))</f>
        <v>200.42682100000005</v>
      </c>
      <c r="J202" s="92">
        <f t="shared" ca="1" si="72"/>
        <v>0</v>
      </c>
      <c r="K202" s="92">
        <f t="shared" si="73"/>
        <v>0</v>
      </c>
      <c r="L202" s="92">
        <f t="shared" si="74"/>
        <v>0</v>
      </c>
      <c r="M202" s="92">
        <f t="shared" si="75"/>
        <v>0</v>
      </c>
      <c r="N202" s="92">
        <f ca="1">IF(F202&lt;&gt;"",SUM(J202:M202),SUM($N$17:N201))</f>
        <v>0</v>
      </c>
      <c r="O202" s="21">
        <f ca="1">IF(F202="",SUM($O$17:O201),P201*$H$1)</f>
        <v>4189.2455036439878</v>
      </c>
      <c r="P202" s="21">
        <f t="shared" ca="1" si="84"/>
        <v>867499.61618963198</v>
      </c>
      <c r="Q202" s="1"/>
      <c r="R202" s="49"/>
      <c r="S202" s="36">
        <v>186</v>
      </c>
      <c r="T202" s="20">
        <v>6</v>
      </c>
      <c r="U202" s="21">
        <f t="shared" ca="1" si="89"/>
        <v>1820228.9947210262</v>
      </c>
      <c r="V202" s="19">
        <f t="shared" ca="1" si="90"/>
        <v>16842.59</v>
      </c>
      <c r="W202" s="21">
        <f t="shared" ca="1" si="91"/>
        <v>8860.0566723081392</v>
      </c>
      <c r="X202" s="21">
        <f t="shared" ca="1" si="92"/>
        <v>1812246.4613933342</v>
      </c>
      <c r="Y202">
        <f t="shared" ca="1" si="85"/>
        <v>186</v>
      </c>
      <c r="AA202" s="213">
        <f t="shared" ca="1" si="76"/>
        <v>14316.201499999999</v>
      </c>
      <c r="AB202" s="213"/>
      <c r="AC202" s="38">
        <f t="shared" ca="1" si="86"/>
        <v>186</v>
      </c>
      <c r="AD202" s="3"/>
      <c r="AV202" s="43">
        <f t="shared" ca="1" si="87"/>
        <v>62336</v>
      </c>
      <c r="AW202" s="46">
        <f t="shared" si="97"/>
        <v>115</v>
      </c>
      <c r="AX202" s="81">
        <f t="shared" ca="1" si="77"/>
        <v>22965.792684885495</v>
      </c>
      <c r="AY202" s="10">
        <f t="shared" ca="1" si="88"/>
        <v>2618100.3660769463</v>
      </c>
    </row>
    <row r="203" spans="1:51" x14ac:dyDescent="0.25">
      <c r="A203" s="19">
        <f t="shared" ca="1" si="78"/>
        <v>25000</v>
      </c>
      <c r="B203" s="19">
        <f t="shared" ca="1" si="79"/>
        <v>16842.59</v>
      </c>
      <c r="C203" s="19">
        <f t="shared" ca="1" si="80"/>
        <v>8157.41</v>
      </c>
      <c r="D203" s="90">
        <f t="shared" ca="1" si="81"/>
        <v>51440</v>
      </c>
      <c r="E203" s="49">
        <f t="shared" ca="1" si="82"/>
        <v>2040</v>
      </c>
      <c r="F203" s="68">
        <f t="shared" ca="1" si="83"/>
        <v>10</v>
      </c>
      <c r="G203" s="91">
        <f ca="1">IF(F203="",SUM($G$17:G202),IF(F203=12,(B203*$C$2*2),($C$2*B203)))</f>
        <v>1431.6201500000002</v>
      </c>
      <c r="H203" s="92">
        <f ca="1">IF(F203="",SUM($H$17:H202),IF($O$11=1,G203,IF($O$11=2,((G203/$C$2)*8.5%),IF($O$11=3,0,0))))</f>
        <v>1431.6201500000002</v>
      </c>
      <c r="I203" s="92">
        <f ca="1">IF(F203&lt;&gt;"",IF($H$4&lt;&gt;"Sim",(G203+H203)*$G$9,((G203+H203)*$G$8)),SUM($I$17:I202))</f>
        <v>200.42682100000005</v>
      </c>
      <c r="J203" s="92">
        <f t="shared" ca="1" si="72"/>
        <v>0</v>
      </c>
      <c r="K203" s="92">
        <f t="shared" si="73"/>
        <v>0</v>
      </c>
      <c r="L203" s="92">
        <f t="shared" si="74"/>
        <v>0</v>
      </c>
      <c r="M203" s="92">
        <f t="shared" si="75"/>
        <v>0</v>
      </c>
      <c r="N203" s="92">
        <f ca="1">IF(F203&lt;&gt;"",SUM(J203:M203),SUM($N$17:N202))</f>
        <v>0</v>
      </c>
      <c r="O203" s="21">
        <f ca="1">IF(F203="",SUM($O$17:O202),P202*$H$1)</f>
        <v>4222.5982472187206</v>
      </c>
      <c r="P203" s="21">
        <f t="shared" ca="1" si="84"/>
        <v>874385.02791585075</v>
      </c>
      <c r="Q203" s="1"/>
      <c r="R203" s="49"/>
      <c r="S203" s="36">
        <v>187</v>
      </c>
      <c r="T203" s="20">
        <v>7</v>
      </c>
      <c r="U203" s="21">
        <f t="shared" ca="1" si="89"/>
        <v>1812246.4613933342</v>
      </c>
      <c r="V203" s="19">
        <f t="shared" ca="1" si="90"/>
        <v>16842.59</v>
      </c>
      <c r="W203" s="21">
        <f t="shared" ca="1" si="91"/>
        <v>8821.2012876960634</v>
      </c>
      <c r="X203" s="21">
        <f t="shared" ca="1" si="92"/>
        <v>1804225.0726810303</v>
      </c>
      <c r="Y203">
        <f t="shared" ca="1" si="85"/>
        <v>187</v>
      </c>
      <c r="AA203" s="213">
        <f t="shared" ca="1" si="76"/>
        <v>14316.201499999999</v>
      </c>
      <c r="AB203" s="213"/>
      <c r="AC203" s="38">
        <f t="shared" ca="1" si="86"/>
        <v>187</v>
      </c>
      <c r="AD203" s="3"/>
      <c r="AV203" s="43">
        <f t="shared" ca="1" si="87"/>
        <v>62366</v>
      </c>
      <c r="AW203" s="46">
        <f t="shared" si="97"/>
        <v>114</v>
      </c>
      <c r="AX203" s="81">
        <f t="shared" ca="1" si="77"/>
        <v>23077.579842052357</v>
      </c>
      <c r="AY203" s="10">
        <f t="shared" ca="1" si="88"/>
        <v>2607766.5221519163</v>
      </c>
    </row>
    <row r="204" spans="1:51" x14ac:dyDescent="0.25">
      <c r="A204" s="19">
        <f t="shared" ca="1" si="78"/>
        <v>25000</v>
      </c>
      <c r="B204" s="19">
        <f t="shared" ca="1" si="79"/>
        <v>16842.59</v>
      </c>
      <c r="C204" s="19">
        <f t="shared" ca="1" si="80"/>
        <v>8157.41</v>
      </c>
      <c r="D204" s="90">
        <f t="shared" ca="1" si="81"/>
        <v>51470</v>
      </c>
      <c r="E204" s="49">
        <f t="shared" ca="1" si="82"/>
        <v>2040</v>
      </c>
      <c r="F204" s="68">
        <f t="shared" ca="1" si="83"/>
        <v>11</v>
      </c>
      <c r="G204" s="91">
        <f ca="1">IF(F204="",SUM($G$17:G203),IF(F204=12,(B204*$C$2*2),($C$2*B204)))</f>
        <v>1431.6201500000002</v>
      </c>
      <c r="H204" s="92">
        <f ca="1">IF(F204="",SUM($H$17:H203),IF($O$11=1,G204,IF($O$11=2,((G204/$C$2)*8.5%),IF($O$11=3,0,0))))</f>
        <v>1431.6201500000002</v>
      </c>
      <c r="I204" s="92">
        <f ca="1">IF(F204&lt;&gt;"",IF($H$4&lt;&gt;"Sim",(G204+H204)*$G$9,((G204+H204)*$G$8)),SUM($I$17:I203))</f>
        <v>200.42682100000005</v>
      </c>
      <c r="J204" s="92">
        <f t="shared" ca="1" si="72"/>
        <v>0</v>
      </c>
      <c r="K204" s="92">
        <f t="shared" si="73"/>
        <v>0</v>
      </c>
      <c r="L204" s="92">
        <f t="shared" si="74"/>
        <v>0</v>
      </c>
      <c r="M204" s="92">
        <f t="shared" si="75"/>
        <v>0</v>
      </c>
      <c r="N204" s="92">
        <f ca="1">IF(F204&lt;&gt;"",SUM(J204:M204),SUM($N$17:N203))</f>
        <v>0</v>
      </c>
      <c r="O204" s="21">
        <f ca="1">IF(F204="",SUM($O$17:O203),P203*$H$1)</f>
        <v>4256.1133369592962</v>
      </c>
      <c r="P204" s="21">
        <f t="shared" ca="1" si="84"/>
        <v>881303.95473181002</v>
      </c>
      <c r="Q204" s="1"/>
      <c r="R204" s="49"/>
      <c r="S204" s="36">
        <v>188</v>
      </c>
      <c r="T204" s="20">
        <v>8</v>
      </c>
      <c r="U204" s="21">
        <f t="shared" ca="1" si="89"/>
        <v>1804225.0726810303</v>
      </c>
      <c r="V204" s="19">
        <f t="shared" ca="1" si="90"/>
        <v>16842.59</v>
      </c>
      <c r="W204" s="21">
        <f t="shared" ca="1" si="91"/>
        <v>8782.1567725346522</v>
      </c>
      <c r="X204" s="21">
        <f t="shared" ca="1" si="92"/>
        <v>1796164.6394535648</v>
      </c>
      <c r="Y204">
        <f t="shared" ca="1" si="85"/>
        <v>188</v>
      </c>
      <c r="AA204" s="213">
        <f t="shared" ca="1" si="76"/>
        <v>14316.201499999999</v>
      </c>
      <c r="AB204" s="213"/>
      <c r="AC204" s="38">
        <f t="shared" ca="1" si="86"/>
        <v>188</v>
      </c>
      <c r="AV204" s="43">
        <f t="shared" ca="1" si="87"/>
        <v>62397</v>
      </c>
      <c r="AW204" s="46">
        <f t="shared" si="97"/>
        <v>113</v>
      </c>
      <c r="AX204" s="81">
        <f t="shared" ca="1" si="77"/>
        <v>23189.911128859287</v>
      </c>
      <c r="AY204" s="10">
        <f t="shared" ca="1" si="88"/>
        <v>2597270.0464322399</v>
      </c>
    </row>
    <row r="205" spans="1:51" x14ac:dyDescent="0.25">
      <c r="A205" s="19">
        <f t="shared" ca="1" si="78"/>
        <v>25000</v>
      </c>
      <c r="B205" s="19">
        <f t="shared" ca="1" si="79"/>
        <v>16842.59</v>
      </c>
      <c r="C205" s="19">
        <f t="shared" ca="1" si="80"/>
        <v>8157.41</v>
      </c>
      <c r="D205" s="90">
        <f t="shared" ca="1" si="81"/>
        <v>51501</v>
      </c>
      <c r="E205" s="49">
        <f t="shared" ca="1" si="82"/>
        <v>2040</v>
      </c>
      <c r="F205" s="68">
        <f t="shared" ca="1" si="83"/>
        <v>12</v>
      </c>
      <c r="G205" s="91">
        <f ca="1">IF(F205="",SUM($G$17:G204),IF(F205=12,(B205*$C$2*2),($C$2*B205)))</f>
        <v>2863.2403000000004</v>
      </c>
      <c r="H205" s="92">
        <f ca="1">IF(F205="",SUM($H$17:H204),IF($O$11=1,G205,IF($O$11=2,((G205/$C$2)*8.5%),IF($O$11=3,0,0))))</f>
        <v>2863.2403000000004</v>
      </c>
      <c r="I205" s="92">
        <f ca="1">IF(F205&lt;&gt;"",IF($H$4&lt;&gt;"Sim",(G205+H205)*$G$9,((G205+H205)*$G$8)),SUM($I$17:I204))</f>
        <v>400.85364200000009</v>
      </c>
      <c r="J205" s="92">
        <f t="shared" ca="1" si="72"/>
        <v>0</v>
      </c>
      <c r="K205" s="92">
        <f t="shared" si="73"/>
        <v>0</v>
      </c>
      <c r="L205" s="92">
        <f t="shared" si="74"/>
        <v>0</v>
      </c>
      <c r="M205" s="92">
        <f t="shared" si="75"/>
        <v>0</v>
      </c>
      <c r="N205" s="92">
        <f ca="1">IF(F205&lt;&gt;"",SUM(J205:M205),SUM($N$17:N204))</f>
        <v>0</v>
      </c>
      <c r="O205" s="21">
        <f ca="1">IF(F205="",SUM($O$17:O204),P204*$H$1)</f>
        <v>4289.791563093886</v>
      </c>
      <c r="P205" s="21">
        <f t="shared" ca="1" si="84"/>
        <v>890919.37325290381</v>
      </c>
      <c r="Q205" s="1"/>
      <c r="R205" s="49"/>
      <c r="S205" s="36">
        <v>189</v>
      </c>
      <c r="T205" s="20">
        <v>9</v>
      </c>
      <c r="U205" s="21">
        <f t="shared" ca="1" si="89"/>
        <v>1796164.6394535648</v>
      </c>
      <c r="V205" s="19">
        <f t="shared" ca="1" si="90"/>
        <v>16842.59</v>
      </c>
      <c r="W205" s="21">
        <f t="shared" ca="1" si="91"/>
        <v>8742.9222062213921</v>
      </c>
      <c r="X205" s="21">
        <f t="shared" ca="1" si="92"/>
        <v>1788064.9716597861</v>
      </c>
      <c r="Y205">
        <f t="shared" ca="1" si="85"/>
        <v>189</v>
      </c>
      <c r="AA205" s="213">
        <f t="shared" ca="1" si="76"/>
        <v>14316.201499999999</v>
      </c>
      <c r="AB205" s="213"/>
      <c r="AC205" s="38">
        <f t="shared" ca="1" si="86"/>
        <v>189</v>
      </c>
      <c r="AV205" s="43">
        <f t="shared" ca="1" si="87"/>
        <v>62427</v>
      </c>
      <c r="AW205" s="46">
        <f t="shared" si="97"/>
        <v>112</v>
      </c>
      <c r="AX205" s="81">
        <f t="shared" ca="1" si="77"/>
        <v>23302.789193884819</v>
      </c>
      <c r="AY205" s="10">
        <f t="shared" ca="1" si="88"/>
        <v>2586609.6005212148</v>
      </c>
    </row>
    <row r="206" spans="1:51" x14ac:dyDescent="0.25">
      <c r="A206" s="19">
        <f t="shared" ca="1" si="78"/>
        <v>25000</v>
      </c>
      <c r="B206" s="19">
        <f t="shared" ca="1" si="79"/>
        <v>16842.59</v>
      </c>
      <c r="C206" s="19">
        <f t="shared" ca="1" si="80"/>
        <v>8157.41</v>
      </c>
      <c r="D206" s="90">
        <f t="shared" ca="1" si="81"/>
        <v>51532</v>
      </c>
      <c r="E206" s="49">
        <f t="shared" ca="1" si="82"/>
        <v>2041</v>
      </c>
      <c r="F206" s="68">
        <f t="shared" ca="1" si="83"/>
        <v>1</v>
      </c>
      <c r="G206" s="91">
        <f ca="1">IF(F206="",SUM($G$17:G205),IF(F206=12,(B206*$C$2*2),($C$2*B206)))</f>
        <v>1431.6201500000002</v>
      </c>
      <c r="H206" s="92">
        <f ca="1">IF(F206="",SUM($H$17:H205),IF($O$11=1,G206,IF($O$11=2,((G206/$C$2)*8.5%),IF($O$11=3,0,0))))</f>
        <v>1431.6201500000002</v>
      </c>
      <c r="I206" s="92">
        <f ca="1">IF(F206&lt;&gt;"",IF($H$4&lt;&gt;"Sim",(G206+H206)*$G$9,((G206+H206)*$G$8)),SUM($I$17:I205))</f>
        <v>200.42682100000005</v>
      </c>
      <c r="J206" s="92">
        <f t="shared" ca="1" si="72"/>
        <v>0</v>
      </c>
      <c r="K206" s="92">
        <f t="shared" si="73"/>
        <v>0</v>
      </c>
      <c r="L206" s="92">
        <f t="shared" si="74"/>
        <v>0</v>
      </c>
      <c r="M206" s="92">
        <f t="shared" si="75"/>
        <v>0</v>
      </c>
      <c r="N206" s="92">
        <f ca="1">IF(F206&lt;&gt;"",SUM(J206:M206),SUM($N$17:N205))</f>
        <v>0</v>
      </c>
      <c r="O206" s="21">
        <f ca="1">IF(F206="",SUM($O$17:O205),P205*$H$1)</f>
        <v>4336.5950989522462</v>
      </c>
      <c r="P206" s="21">
        <f t="shared" ca="1" si="84"/>
        <v>897918.78183085611</v>
      </c>
      <c r="Q206" s="1"/>
      <c r="R206" s="49"/>
      <c r="S206" s="36">
        <v>190</v>
      </c>
      <c r="T206" s="20">
        <v>10</v>
      </c>
      <c r="U206" s="21">
        <f t="shared" ca="1" si="89"/>
        <v>1788064.9716597861</v>
      </c>
      <c r="V206" s="19">
        <f t="shared" ca="1" si="90"/>
        <v>16842.59</v>
      </c>
      <c r="W206" s="21">
        <f t="shared" ca="1" si="91"/>
        <v>8703.4966636726931</v>
      </c>
      <c r="X206" s="21">
        <f t="shared" ca="1" si="92"/>
        <v>1779925.8783234586</v>
      </c>
      <c r="Y206">
        <f t="shared" ca="1" si="85"/>
        <v>190</v>
      </c>
      <c r="AA206" s="213">
        <f t="shared" ca="1" si="76"/>
        <v>14316.201499999999</v>
      </c>
      <c r="AB206" s="213"/>
      <c r="AC206" s="38">
        <f t="shared" ca="1" si="86"/>
        <v>190</v>
      </c>
      <c r="AV206" s="43">
        <f t="shared" ca="1" si="87"/>
        <v>62458</v>
      </c>
      <c r="AW206" s="46">
        <f t="shared" si="97"/>
        <v>111</v>
      </c>
      <c r="AX206" s="81">
        <f t="shared" ca="1" si="77"/>
        <v>23416.216698599579</v>
      </c>
      <c r="AY206" s="10">
        <f t="shared" ca="1" si="88"/>
        <v>2575783.8368459539</v>
      </c>
    </row>
    <row r="207" spans="1:51" x14ac:dyDescent="0.25">
      <c r="A207" s="19">
        <f t="shared" ca="1" si="78"/>
        <v>25000</v>
      </c>
      <c r="B207" s="19">
        <f t="shared" ca="1" si="79"/>
        <v>16842.59</v>
      </c>
      <c r="C207" s="19">
        <f t="shared" ca="1" si="80"/>
        <v>8157.41</v>
      </c>
      <c r="D207" s="90">
        <f t="shared" ca="1" si="81"/>
        <v>51560</v>
      </c>
      <c r="E207" s="49">
        <f t="shared" ca="1" si="82"/>
        <v>2041</v>
      </c>
      <c r="F207" s="68">
        <f t="shared" ca="1" si="83"/>
        <v>2</v>
      </c>
      <c r="G207" s="91">
        <f ca="1">IF(F207="",SUM($G$17:G206),IF(F207=12,(B207*$C$2*2),($C$2*B207)))</f>
        <v>1431.6201500000002</v>
      </c>
      <c r="H207" s="92">
        <f ca="1">IF(F207="",SUM($H$17:H206),IF($O$11=1,G207,IF($O$11=2,((G207/$C$2)*8.5%),IF($O$11=3,0,0))))</f>
        <v>1431.6201500000002</v>
      </c>
      <c r="I207" s="92">
        <f ca="1">IF(F207&lt;&gt;"",IF($H$4&lt;&gt;"Sim",(G207+H207)*$G$9,((G207+H207)*$G$8)),SUM($I$17:I206))</f>
        <v>200.42682100000005</v>
      </c>
      <c r="J207" s="92">
        <f t="shared" ca="1" si="72"/>
        <v>0</v>
      </c>
      <c r="K207" s="92">
        <f t="shared" si="73"/>
        <v>0</v>
      </c>
      <c r="L207" s="92">
        <f t="shared" si="74"/>
        <v>0</v>
      </c>
      <c r="M207" s="92">
        <f t="shared" si="75"/>
        <v>0</v>
      </c>
      <c r="N207" s="92">
        <f ca="1">IF(F207&lt;&gt;"",SUM(J207:M207),SUM($N$17:N206))</f>
        <v>0</v>
      </c>
      <c r="O207" s="21">
        <f ca="1">IF(F207="",SUM($O$17:O206),P206*$H$1)</f>
        <v>4370.6650741329249</v>
      </c>
      <c r="P207" s="21">
        <f t="shared" ca="1" si="84"/>
        <v>904952.26038398908</v>
      </c>
      <c r="Q207" s="1"/>
      <c r="R207" s="49"/>
      <c r="S207" s="36">
        <v>191</v>
      </c>
      <c r="T207" s="20">
        <v>11</v>
      </c>
      <c r="U207" s="21">
        <f t="shared" ca="1" si="89"/>
        <v>1779925.8783234586</v>
      </c>
      <c r="V207" s="19">
        <f t="shared" ca="1" si="90"/>
        <v>16842.59</v>
      </c>
      <c r="W207" s="21">
        <f t="shared" ca="1" si="91"/>
        <v>8663.8792153020731</v>
      </c>
      <c r="X207" s="21">
        <f t="shared" ca="1" si="92"/>
        <v>1771747.1675387607</v>
      </c>
      <c r="Y207">
        <f t="shared" ca="1" si="85"/>
        <v>191</v>
      </c>
      <c r="AA207" s="213">
        <f t="shared" ca="1" si="76"/>
        <v>14316.201499999999</v>
      </c>
      <c r="AB207" s="213"/>
      <c r="AC207" s="38">
        <f t="shared" ca="1" si="86"/>
        <v>191</v>
      </c>
      <c r="AV207" s="43">
        <f t="shared" ca="1" si="87"/>
        <v>62489</v>
      </c>
      <c r="AW207" s="46">
        <f t="shared" si="97"/>
        <v>110</v>
      </c>
      <c r="AX207" s="81">
        <f t="shared" ca="1" si="77"/>
        <v>23530.196317429043</v>
      </c>
      <c r="AY207" s="10">
        <f t="shared" ca="1" si="88"/>
        <v>2564791.3985997657</v>
      </c>
    </row>
    <row r="208" spans="1:51" x14ac:dyDescent="0.25">
      <c r="A208" s="19">
        <f t="shared" ca="1" si="78"/>
        <v>25000</v>
      </c>
      <c r="B208" s="19">
        <f t="shared" ca="1" si="79"/>
        <v>16842.59</v>
      </c>
      <c r="C208" s="19">
        <f t="shared" ca="1" si="80"/>
        <v>8157.41</v>
      </c>
      <c r="D208" s="90">
        <f t="shared" ca="1" si="81"/>
        <v>51591</v>
      </c>
      <c r="E208" s="49">
        <f t="shared" ca="1" si="82"/>
        <v>2041</v>
      </c>
      <c r="F208" s="68">
        <f t="shared" ca="1" si="83"/>
        <v>3</v>
      </c>
      <c r="G208" s="91">
        <f ca="1">IF(F208="",SUM($G$17:G207),IF(F208=12,(B208*$C$2*2),($C$2*B208)))</f>
        <v>1431.6201500000002</v>
      </c>
      <c r="H208" s="92">
        <f ca="1">IF(F208="",SUM($H$17:H207),IF($O$11=1,G208,IF($O$11=2,((G208/$C$2)*8.5%),IF($O$11=3,0,0))))</f>
        <v>1431.6201500000002</v>
      </c>
      <c r="I208" s="92">
        <f ca="1">IF(F208&lt;&gt;"",IF($H$4&lt;&gt;"Sim",(G208+H208)*$G$9,((G208+H208)*$G$8)),SUM($I$17:I207))</f>
        <v>200.42682100000005</v>
      </c>
      <c r="J208" s="92">
        <f t="shared" ca="1" si="72"/>
        <v>0</v>
      </c>
      <c r="K208" s="92">
        <f t="shared" si="73"/>
        <v>0</v>
      </c>
      <c r="L208" s="92">
        <f t="shared" si="74"/>
        <v>0</v>
      </c>
      <c r="M208" s="92">
        <f t="shared" si="75"/>
        <v>0</v>
      </c>
      <c r="N208" s="92">
        <f ca="1">IF(F208&lt;&gt;"",SUM(J208:M208),SUM($N$17:N207))</f>
        <v>0</v>
      </c>
      <c r="O208" s="21">
        <f ca="1">IF(F208="",SUM($O$17:O207),P207*$H$1)</f>
        <v>4404.9008866405557</v>
      </c>
      <c r="P208" s="21">
        <f t="shared" ca="1" si="84"/>
        <v>912019.97474962962</v>
      </c>
      <c r="Q208" s="1"/>
      <c r="R208" s="49"/>
      <c r="S208" s="36">
        <v>192</v>
      </c>
      <c r="T208" s="20">
        <v>12</v>
      </c>
      <c r="U208" s="21">
        <f t="shared" ca="1" si="89"/>
        <v>1771747.1675387607</v>
      </c>
      <c r="V208" s="19">
        <f t="shared" ca="1" si="90"/>
        <v>16842.59</v>
      </c>
      <c r="W208" s="21">
        <f t="shared" ca="1" si="91"/>
        <v>8624.0689269982395</v>
      </c>
      <c r="X208" s="21">
        <f t="shared" ca="1" si="92"/>
        <v>1763528.6464657588</v>
      </c>
      <c r="Y208">
        <f t="shared" ca="1" si="85"/>
        <v>192</v>
      </c>
      <c r="AA208" s="213">
        <f t="shared" ca="1" si="76"/>
        <v>14316.201499999999</v>
      </c>
      <c r="AB208" s="213"/>
      <c r="AC208" s="38">
        <f t="shared" ca="1" si="86"/>
        <v>192</v>
      </c>
      <c r="AV208" s="43">
        <f t="shared" ca="1" si="87"/>
        <v>62517</v>
      </c>
      <c r="AW208" s="46">
        <f t="shared" si="97"/>
        <v>109</v>
      </c>
      <c r="AX208" s="81">
        <f t="shared" ca="1" si="77"/>
        <v>23644.730737816575</v>
      </c>
      <c r="AY208" s="10">
        <f t="shared" ca="1" si="88"/>
        <v>2553630.9196841903</v>
      </c>
    </row>
    <row r="209" spans="1:51" x14ac:dyDescent="0.25">
      <c r="A209" s="10">
        <f t="shared" ca="1" si="78"/>
        <v>25000</v>
      </c>
      <c r="B209" s="10">
        <f t="shared" ca="1" si="79"/>
        <v>16842.59</v>
      </c>
      <c r="C209" s="10">
        <f t="shared" ca="1" si="80"/>
        <v>8157.41</v>
      </c>
      <c r="D209" s="43">
        <f t="shared" ca="1" si="81"/>
        <v>51621</v>
      </c>
      <c r="E209" s="47">
        <f t="shared" ca="1" si="82"/>
        <v>2041</v>
      </c>
      <c r="F209" s="67">
        <f t="shared" ca="1" si="83"/>
        <v>4</v>
      </c>
      <c r="G209" s="11">
        <f ca="1">IF(F209="",SUM($G$17:G208),IF(F209=12,(B209*$C$2*2),($C$2*B209)))</f>
        <v>1431.6201500000002</v>
      </c>
      <c r="H209" s="61">
        <f ca="1">IF(F209="",SUM($H$17:H208),IF($O$11=1,G209,IF($O$11=2,((G209/$C$2)*8.5%),IF($O$11=3,0,0))))</f>
        <v>1431.6201500000002</v>
      </c>
      <c r="I209" s="61">
        <f ca="1">IF(F209&lt;&gt;"",IF($H$4&lt;&gt;"Sim",(G209+H209)*$G$9,((G209+H209)*$G$8)),SUM($I$17:I208))</f>
        <v>200.42682100000005</v>
      </c>
      <c r="J209" s="61">
        <f t="shared" ref="J209:J272" ca="1" si="98">IF(C205&lt;&gt;1,0,IF(D209=EOMONTH($C$7,0),$D$13,0))</f>
        <v>0</v>
      </c>
      <c r="K209" s="61">
        <f t="shared" ref="K209:K272" si="99">IF($C$13&lt;&gt;2,0,$D$13)</f>
        <v>0</v>
      </c>
      <c r="L209" s="61">
        <f t="shared" ref="L209:L272" si="100">IF($C$13&lt;&gt;3,0,IF(F209=6,$D$13,IF(F209=12,$D$13,0)))</f>
        <v>0</v>
      </c>
      <c r="M209" s="61">
        <f t="shared" ref="M209:M272" si="101">IF($C$13&lt;&gt;4,0,IF(F209=12,$D$13,0))</f>
        <v>0</v>
      </c>
      <c r="N209" s="61">
        <f ca="1">IF(F209&lt;&gt;"",SUM(J209:M209),SUM($N$17:N208))</f>
        <v>0</v>
      </c>
      <c r="O209" s="8">
        <f ca="1">IF(F209="",SUM($O$17:O208),P208*$H$1)</f>
        <v>4439.3033436967125</v>
      </c>
      <c r="P209" s="8">
        <f t="shared" ca="1" si="84"/>
        <v>919122.09157232638</v>
      </c>
      <c r="Q209" s="1"/>
      <c r="R209" s="47">
        <v>17</v>
      </c>
      <c r="S209" s="36">
        <v>193</v>
      </c>
      <c r="T209" s="7">
        <v>1</v>
      </c>
      <c r="U209" s="8">
        <f t="shared" ca="1" si="89"/>
        <v>1763528.6464657588</v>
      </c>
      <c r="V209" s="10">
        <f t="shared" ca="1" si="90"/>
        <v>16842.59</v>
      </c>
      <c r="W209" s="8">
        <f t="shared" ca="1" si="91"/>
        <v>8584.0648601030643</v>
      </c>
      <c r="X209" s="8">
        <f t="shared" ca="1" si="92"/>
        <v>1755270.1213258617</v>
      </c>
      <c r="Y209">
        <f t="shared" ca="1" si="85"/>
        <v>193</v>
      </c>
      <c r="AA209" s="202">
        <f t="shared" ref="AA209:AA272" ca="1" si="102">V209*(100%-$U$2)</f>
        <v>14316.201499999999</v>
      </c>
      <c r="AB209" s="202"/>
      <c r="AC209" s="38">
        <f t="shared" ca="1" si="86"/>
        <v>193</v>
      </c>
      <c r="AV209" s="43">
        <f t="shared" ca="1" si="87"/>
        <v>62548</v>
      </c>
      <c r="AW209" s="46">
        <f t="shared" si="97"/>
        <v>108</v>
      </c>
      <c r="AX209" s="81">
        <f t="shared" ref="AX209:AX272" ca="1" si="103">(AY208+(AY208*$AI$10))/AW209</f>
        <v>23759.82266028682</v>
      </c>
      <c r="AY209" s="10">
        <f t="shared" ca="1" si="88"/>
        <v>2542301.0246506897</v>
      </c>
    </row>
    <row r="210" spans="1:51" x14ac:dyDescent="0.25">
      <c r="A210" s="10">
        <f t="shared" ref="A210:A273" ca="1" si="104">IF(D210="","",IF(F209=12,(A209*$H$2)+A209,A209))</f>
        <v>25000</v>
      </c>
      <c r="B210" s="10">
        <f t="shared" ref="B210:B273" ca="1" si="105">IF(D210="","",IF(F209=12,(B209*$H$2)+B209,B209))</f>
        <v>16842.59</v>
      </c>
      <c r="C210" s="10">
        <f t="shared" ref="C210:C273" ca="1" si="106">IF(D210="","",IF(F209=12,(C209*$H$2)+C209,C209))</f>
        <v>8157.41</v>
      </c>
      <c r="D210" s="43">
        <f t="shared" ref="D210:D273" ca="1" si="107">IF($C$12=D209,"",EOMONTH((D209+28.5),0))</f>
        <v>51652</v>
      </c>
      <c r="E210" s="47">
        <f t="shared" ref="E210:E273" ca="1" si="108">IF(D210="","",YEAR(D210))</f>
        <v>2041</v>
      </c>
      <c r="F210" s="67">
        <f t="shared" ref="F210:F273" ca="1" si="109">IF(D210="","",(MONTH(D210)))</f>
        <v>5</v>
      </c>
      <c r="G210" s="11">
        <f ca="1">IF(F210="",SUM($G$17:G209),IF(F210=12,(B210*$C$2*2),($C$2*B210)))</f>
        <v>1431.6201500000002</v>
      </c>
      <c r="H210" s="61">
        <f ca="1">IF(F210="",SUM($H$17:H209),IF($O$11=1,G210,IF($O$11=2,((G210/$C$2)*8.5%),IF($O$11=3,0,0))))</f>
        <v>1431.6201500000002</v>
      </c>
      <c r="I210" s="61">
        <f ca="1">IF(F210&lt;&gt;"",IF($H$4&lt;&gt;"Sim",(G210+H210)*$G$9,((G210+H210)*$G$8)),SUM($I$17:I209))</f>
        <v>200.42682100000005</v>
      </c>
      <c r="J210" s="61">
        <f t="shared" ca="1" si="98"/>
        <v>0</v>
      </c>
      <c r="K210" s="61">
        <f t="shared" si="99"/>
        <v>0</v>
      </c>
      <c r="L210" s="61">
        <f t="shared" si="100"/>
        <v>0</v>
      </c>
      <c r="M210" s="61">
        <f t="shared" si="101"/>
        <v>0</v>
      </c>
      <c r="N210" s="61">
        <f ca="1">IF(F210&lt;&gt;"",SUM(J210:M210),SUM($N$17:N209))</f>
        <v>0</v>
      </c>
      <c r="O210" s="8">
        <f ca="1">IF(F210="",SUM($O$17:O209),P209*$H$1)</f>
        <v>4473.8732564521624</v>
      </c>
      <c r="P210" s="8">
        <f t="shared" ref="P210:P273" ca="1" si="110">IF(F210="","",P209+H210+G210+O210+N210-I210)</f>
        <v>926258.77830777853</v>
      </c>
      <c r="Q210" s="1"/>
      <c r="R210" s="47"/>
      <c r="S210" s="36">
        <v>194</v>
      </c>
      <c r="T210" s="7">
        <v>2</v>
      </c>
      <c r="U210" s="8">
        <f t="shared" ca="1" si="89"/>
        <v>1755270.1213258617</v>
      </c>
      <c r="V210" s="10">
        <f t="shared" ca="1" si="90"/>
        <v>16842.59</v>
      </c>
      <c r="W210" s="8">
        <f t="shared" ca="1" si="91"/>
        <v>8543.8660713894587</v>
      </c>
      <c r="X210" s="8">
        <f t="shared" ca="1" si="92"/>
        <v>1746971.3973972511</v>
      </c>
      <c r="Y210">
        <f t="shared" ref="Y210:Y273" ca="1" si="111">(IF(X210&lt;&gt;"Fim do Benefício",S210,S210-1))</f>
        <v>194</v>
      </c>
      <c r="AA210" s="202">
        <f t="shared" ca="1" si="102"/>
        <v>14316.201499999999</v>
      </c>
      <c r="AB210" s="202"/>
      <c r="AC210" s="38">
        <f t="shared" ref="AC210:AC273" ca="1" si="112">Y210</f>
        <v>194</v>
      </c>
      <c r="AV210" s="43">
        <f t="shared" ref="AV210:AV273" ca="1" si="113">EOMONTH(AV209,1)</f>
        <v>62578</v>
      </c>
      <c r="AW210" s="46">
        <f t="shared" si="97"/>
        <v>107</v>
      </c>
      <c r="AX210" s="81">
        <f t="shared" ca="1" si="103"/>
        <v>23875.474798509349</v>
      </c>
      <c r="AY210" s="10">
        <f t="shared" ref="AY210:AY273" ca="1" si="114">(AY209+(AY209*$AI$10)-AX210)</f>
        <v>2530800.3286419911</v>
      </c>
    </row>
    <row r="211" spans="1:51" x14ac:dyDescent="0.25">
      <c r="A211" s="10">
        <f t="shared" ca="1" si="104"/>
        <v>25000</v>
      </c>
      <c r="B211" s="10">
        <f t="shared" ca="1" si="105"/>
        <v>16842.59</v>
      </c>
      <c r="C211" s="10">
        <f t="shared" ca="1" si="106"/>
        <v>8157.41</v>
      </c>
      <c r="D211" s="43">
        <f t="shared" ca="1" si="107"/>
        <v>51682</v>
      </c>
      <c r="E211" s="47">
        <f t="shared" ca="1" si="108"/>
        <v>2041</v>
      </c>
      <c r="F211" s="67">
        <f t="shared" ca="1" si="109"/>
        <v>6</v>
      </c>
      <c r="G211" s="11">
        <f ca="1">IF(F211="",SUM($G$17:G210),IF(F211=12,(B211*$C$2*2),($C$2*B211)))</f>
        <v>1431.6201500000002</v>
      </c>
      <c r="H211" s="61">
        <f ca="1">IF(F211="",SUM($H$17:H210),IF($O$11=1,G211,IF($O$11=2,((G211/$C$2)*8.5%),IF($O$11=3,0,0))))</f>
        <v>1431.6201500000002</v>
      </c>
      <c r="I211" s="61">
        <f ca="1">IF(F211&lt;&gt;"",IF($H$4&lt;&gt;"Sim",(G211+H211)*$G$9,((G211+H211)*$G$8)),SUM($I$17:I210))</f>
        <v>200.42682100000005</v>
      </c>
      <c r="J211" s="61">
        <f t="shared" ca="1" si="98"/>
        <v>0</v>
      </c>
      <c r="K211" s="61">
        <f t="shared" si="99"/>
        <v>0</v>
      </c>
      <c r="L211" s="61">
        <f t="shared" si="100"/>
        <v>0</v>
      </c>
      <c r="M211" s="61">
        <f t="shared" si="101"/>
        <v>0</v>
      </c>
      <c r="N211" s="61">
        <f ca="1">IF(F211&lt;&gt;"",SUM(J211:M211),SUM($N$17:N210))</f>
        <v>0</v>
      </c>
      <c r="O211" s="8">
        <f ca="1">IF(F211="",SUM($O$17:O210),P210*$H$1)</f>
        <v>4508.6114400059887</v>
      </c>
      <c r="P211" s="8">
        <f t="shared" ca="1" si="110"/>
        <v>933430.20322678448</v>
      </c>
      <c r="Q211" s="1"/>
      <c r="R211" s="47"/>
      <c r="S211" s="36">
        <v>195</v>
      </c>
      <c r="T211" s="7">
        <v>3</v>
      </c>
      <c r="U211" s="8">
        <f t="shared" ref="U211:U274" ca="1" si="115">IF(X210="Fim do Benefício",0,X210)</f>
        <v>1746971.3973972511</v>
      </c>
      <c r="V211" s="10">
        <f t="shared" ref="V211:V274" ca="1" si="116">IF(X210="Fim do Benefício",0,IF(T210=12,(V210*$H$2)+V210,V210))</f>
        <v>16842.59</v>
      </c>
      <c r="W211" s="8">
        <f t="shared" ref="W211:W274" ca="1" si="117">IF(X210="Fim do Benefício",0,(U211*$H$1))</f>
        <v>8503.4716130391243</v>
      </c>
      <c r="X211" s="8">
        <f t="shared" ref="X211:X274" ca="1" si="118">IF((U211+W211-V211)&lt;0,"Fim do Benefício",(U211+W211-V211))</f>
        <v>1738632.27901029</v>
      </c>
      <c r="Y211">
        <f t="shared" ca="1" si="111"/>
        <v>195</v>
      </c>
      <c r="AA211" s="202">
        <f t="shared" ca="1" si="102"/>
        <v>14316.201499999999</v>
      </c>
      <c r="AB211" s="202"/>
      <c r="AC211" s="38">
        <f t="shared" ca="1" si="112"/>
        <v>195</v>
      </c>
      <c r="AV211" s="43">
        <f t="shared" ca="1" si="113"/>
        <v>62609</v>
      </c>
      <c r="AW211" s="46">
        <f t="shared" si="97"/>
        <v>106</v>
      </c>
      <c r="AX211" s="81">
        <f t="shared" ca="1" si="103"/>
        <v>23991.689879362668</v>
      </c>
      <c r="AY211" s="10">
        <f t="shared" ca="1" si="114"/>
        <v>2519127.4373330805</v>
      </c>
    </row>
    <row r="212" spans="1:51" x14ac:dyDescent="0.25">
      <c r="A212" s="10">
        <f t="shared" ca="1" si="104"/>
        <v>25000</v>
      </c>
      <c r="B212" s="10">
        <f t="shared" ca="1" si="105"/>
        <v>16842.59</v>
      </c>
      <c r="C212" s="10">
        <f t="shared" ca="1" si="106"/>
        <v>8157.41</v>
      </c>
      <c r="D212" s="43">
        <f t="shared" ca="1" si="107"/>
        <v>51713</v>
      </c>
      <c r="E212" s="47">
        <f t="shared" ca="1" si="108"/>
        <v>2041</v>
      </c>
      <c r="F212" s="67">
        <f t="shared" ca="1" si="109"/>
        <v>7</v>
      </c>
      <c r="G212" s="11">
        <f ca="1">IF(F212="",SUM($G$17:G211),IF(F212=12,(B212*$C$2*2),($C$2*B212)))</f>
        <v>1431.6201500000002</v>
      </c>
      <c r="H212" s="61">
        <f ca="1">IF(F212="",SUM($H$17:H211),IF($O$11=1,G212,IF($O$11=2,((G212/$C$2)*8.5%),IF($O$11=3,0,0))))</f>
        <v>1431.6201500000002</v>
      </c>
      <c r="I212" s="61">
        <f ca="1">IF(F212&lt;&gt;"",IF($H$4&lt;&gt;"Sim",(G212+H212)*$G$9,((G212+H212)*$G$8)),SUM($I$17:I211))</f>
        <v>200.42682100000005</v>
      </c>
      <c r="J212" s="61">
        <f t="shared" ca="1" si="98"/>
        <v>0</v>
      </c>
      <c r="K212" s="61">
        <f t="shared" si="99"/>
        <v>0</v>
      </c>
      <c r="L212" s="61">
        <f t="shared" si="100"/>
        <v>0</v>
      </c>
      <c r="M212" s="61">
        <f t="shared" si="101"/>
        <v>0</v>
      </c>
      <c r="N212" s="61">
        <f ca="1">IF(F212&lt;&gt;"",SUM(J212:M212),SUM($N$17:N211))</f>
        <v>0</v>
      </c>
      <c r="O212" s="8">
        <f ca="1">IF(F212="",SUM($O$17:O211),P211*$H$1)</f>
        <v>4543.5187134248117</v>
      </c>
      <c r="P212" s="8">
        <f t="shared" ca="1" si="110"/>
        <v>940636.53541920928</v>
      </c>
      <c r="Q212" s="1"/>
      <c r="R212" s="47"/>
      <c r="S212" s="36">
        <v>196</v>
      </c>
      <c r="T212" s="7">
        <v>4</v>
      </c>
      <c r="U212" s="8">
        <f t="shared" ca="1" si="115"/>
        <v>1738632.27901029</v>
      </c>
      <c r="V212" s="10">
        <f t="shared" ca="1" si="116"/>
        <v>16842.59</v>
      </c>
      <c r="W212" s="8">
        <f t="shared" ca="1" si="117"/>
        <v>8462.8805326202091</v>
      </c>
      <c r="X212" s="8">
        <f t="shared" ca="1" si="118"/>
        <v>1730252.5695429102</v>
      </c>
      <c r="Y212">
        <f t="shared" ca="1" si="111"/>
        <v>196</v>
      </c>
      <c r="AA212" s="202">
        <f t="shared" ca="1" si="102"/>
        <v>14316.201499999999</v>
      </c>
      <c r="AB212" s="202"/>
      <c r="AC212" s="38">
        <f t="shared" ca="1" si="112"/>
        <v>196</v>
      </c>
      <c r="AV212" s="43">
        <f t="shared" ca="1" si="113"/>
        <v>62639</v>
      </c>
      <c r="AW212" s="46">
        <f t="shared" si="97"/>
        <v>105</v>
      </c>
      <c r="AX212" s="81">
        <f t="shared" ca="1" si="103"/>
        <v>24108.470642998498</v>
      </c>
      <c r="AY212" s="10">
        <f t="shared" ca="1" si="114"/>
        <v>2507280.9468718441</v>
      </c>
    </row>
    <row r="213" spans="1:51" x14ac:dyDescent="0.25">
      <c r="A213" s="10">
        <f t="shared" ca="1" si="104"/>
        <v>25000</v>
      </c>
      <c r="B213" s="10">
        <f t="shared" ca="1" si="105"/>
        <v>16842.59</v>
      </c>
      <c r="C213" s="10">
        <f t="shared" ca="1" si="106"/>
        <v>8157.41</v>
      </c>
      <c r="D213" s="43">
        <f t="shared" ca="1" si="107"/>
        <v>51744</v>
      </c>
      <c r="E213" s="47">
        <f t="shared" ca="1" si="108"/>
        <v>2041</v>
      </c>
      <c r="F213" s="67">
        <f t="shared" ca="1" si="109"/>
        <v>8</v>
      </c>
      <c r="G213" s="11">
        <f ca="1">IF(F213="",SUM($G$17:G212),IF(F213=12,(B213*$C$2*2),($C$2*B213)))</f>
        <v>1431.6201500000002</v>
      </c>
      <c r="H213" s="61">
        <f ca="1">IF(F213="",SUM($H$17:H212),IF($O$11=1,G213,IF($O$11=2,((G213/$C$2)*8.5%),IF($O$11=3,0,0))))</f>
        <v>1431.6201500000002</v>
      </c>
      <c r="I213" s="61">
        <f ca="1">IF(F213&lt;&gt;"",IF($H$4&lt;&gt;"Sim",(G213+H213)*$G$9,((G213+H213)*$G$8)),SUM($I$17:I212))</f>
        <v>200.42682100000005</v>
      </c>
      <c r="J213" s="61">
        <f t="shared" ca="1" si="98"/>
        <v>0</v>
      </c>
      <c r="K213" s="61">
        <f t="shared" si="99"/>
        <v>0</v>
      </c>
      <c r="L213" s="61">
        <f t="shared" si="100"/>
        <v>0</v>
      </c>
      <c r="M213" s="61">
        <f t="shared" si="101"/>
        <v>0</v>
      </c>
      <c r="N213" s="61">
        <f ca="1">IF(F213&lt;&gt;"",SUM(J213:M213),SUM($N$17:N212))</f>
        <v>0</v>
      </c>
      <c r="O213" s="8">
        <f ca="1">IF(F213="",SUM($O$17:O212),P212*$H$1)</f>
        <v>4578.5958997620983</v>
      </c>
      <c r="P213" s="8">
        <f t="shared" ca="1" si="110"/>
        <v>947877.9447979714</v>
      </c>
      <c r="Q213" s="1"/>
      <c r="R213" s="47"/>
      <c r="S213" s="36">
        <v>197</v>
      </c>
      <c r="T213" s="7">
        <v>5</v>
      </c>
      <c r="U213" s="8">
        <f t="shared" ca="1" si="115"/>
        <v>1730252.5695429102</v>
      </c>
      <c r="V213" s="10">
        <f t="shared" ca="1" si="116"/>
        <v>16842.59</v>
      </c>
      <c r="W213" s="8">
        <f t="shared" ca="1" si="117"/>
        <v>8422.0918730648555</v>
      </c>
      <c r="X213" s="8">
        <f t="shared" ca="1" si="118"/>
        <v>1721832.071415975</v>
      </c>
      <c r="Y213">
        <f t="shared" ca="1" si="111"/>
        <v>197</v>
      </c>
      <c r="AA213" s="202">
        <f t="shared" ca="1" si="102"/>
        <v>14316.201499999999</v>
      </c>
      <c r="AB213" s="202"/>
      <c r="AC213" s="38">
        <f t="shared" ca="1" si="112"/>
        <v>197</v>
      </c>
      <c r="AV213" s="43">
        <f t="shared" ca="1" si="113"/>
        <v>62670</v>
      </c>
      <c r="AW213" s="46">
        <f t="shared" si="97"/>
        <v>104</v>
      </c>
      <c r="AX213" s="81">
        <f t="shared" ca="1" si="103"/>
        <v>24225.819842906385</v>
      </c>
      <c r="AY213" s="10">
        <f t="shared" ca="1" si="114"/>
        <v>2495259.443819358</v>
      </c>
    </row>
    <row r="214" spans="1:51" x14ac:dyDescent="0.25">
      <c r="A214" s="10">
        <f t="shared" ca="1" si="104"/>
        <v>25000</v>
      </c>
      <c r="B214" s="10">
        <f t="shared" ca="1" si="105"/>
        <v>16842.59</v>
      </c>
      <c r="C214" s="10">
        <f t="shared" ca="1" si="106"/>
        <v>8157.41</v>
      </c>
      <c r="D214" s="43">
        <f t="shared" ca="1" si="107"/>
        <v>51774</v>
      </c>
      <c r="E214" s="47">
        <f t="shared" ca="1" si="108"/>
        <v>2041</v>
      </c>
      <c r="F214" s="67">
        <f t="shared" ca="1" si="109"/>
        <v>9</v>
      </c>
      <c r="G214" s="11">
        <f ca="1">IF(F214="",SUM($G$17:G213),IF(F214=12,(B214*$C$2*2),($C$2*B214)))</f>
        <v>1431.6201500000002</v>
      </c>
      <c r="H214" s="61">
        <f ca="1">IF(F214="",SUM($H$17:H213),IF($O$11=1,G214,IF($O$11=2,((G214/$C$2)*8.5%),IF($O$11=3,0,0))))</f>
        <v>1431.6201500000002</v>
      </c>
      <c r="I214" s="61">
        <f ca="1">IF(F214&lt;&gt;"",IF($H$4&lt;&gt;"Sim",(G214+H214)*$G$9,((G214+H214)*$G$8)),SUM($I$17:I213))</f>
        <v>200.42682100000005</v>
      </c>
      <c r="J214" s="61">
        <f t="shared" ca="1" si="98"/>
        <v>0</v>
      </c>
      <c r="K214" s="61">
        <f t="shared" si="99"/>
        <v>0</v>
      </c>
      <c r="L214" s="61">
        <f t="shared" si="100"/>
        <v>0</v>
      </c>
      <c r="M214" s="61">
        <f t="shared" si="101"/>
        <v>0</v>
      </c>
      <c r="N214" s="61">
        <f ca="1">IF(F214&lt;&gt;"",SUM(J214:M214),SUM($N$17:N213))</f>
        <v>0</v>
      </c>
      <c r="O214" s="8">
        <f ca="1">IF(F214="",SUM($O$17:O213),P213*$H$1)</f>
        <v>4613.8438260775729</v>
      </c>
      <c r="P214" s="8">
        <f t="shared" ca="1" si="110"/>
        <v>955154.60210304894</v>
      </c>
      <c r="Q214" s="1"/>
      <c r="R214" s="47"/>
      <c r="S214" s="36">
        <v>198</v>
      </c>
      <c r="T214" s="7">
        <v>6</v>
      </c>
      <c r="U214" s="8">
        <f t="shared" ca="1" si="115"/>
        <v>1721832.071415975</v>
      </c>
      <c r="V214" s="10">
        <f t="shared" ca="1" si="116"/>
        <v>16842.59</v>
      </c>
      <c r="W214" s="8">
        <f t="shared" ca="1" si="117"/>
        <v>8381.1046726466211</v>
      </c>
      <c r="X214" s="8">
        <f t="shared" ca="1" si="118"/>
        <v>1713370.5860886215</v>
      </c>
      <c r="Y214">
        <f t="shared" ca="1" si="111"/>
        <v>198</v>
      </c>
      <c r="AA214" s="202">
        <f t="shared" ca="1" si="102"/>
        <v>14316.201499999999</v>
      </c>
      <c r="AB214" s="202"/>
      <c r="AC214" s="38">
        <f t="shared" ca="1" si="112"/>
        <v>198</v>
      </c>
      <c r="AV214" s="43">
        <f t="shared" ca="1" si="113"/>
        <v>62701</v>
      </c>
      <c r="AW214" s="46">
        <f t="shared" si="97"/>
        <v>103</v>
      </c>
      <c r="AX214" s="81">
        <f t="shared" ca="1" si="103"/>
        <v>24343.740245978628</v>
      </c>
      <c r="AY214" s="10">
        <f t="shared" ca="1" si="114"/>
        <v>2483061.5050898199</v>
      </c>
    </row>
    <row r="215" spans="1:51" x14ac:dyDescent="0.25">
      <c r="A215" s="10">
        <f t="shared" ca="1" si="104"/>
        <v>25000</v>
      </c>
      <c r="B215" s="10">
        <f t="shared" ca="1" si="105"/>
        <v>16842.59</v>
      </c>
      <c r="C215" s="10">
        <f t="shared" ca="1" si="106"/>
        <v>8157.41</v>
      </c>
      <c r="D215" s="43">
        <f t="shared" ca="1" si="107"/>
        <v>51805</v>
      </c>
      <c r="E215" s="47">
        <f t="shared" ca="1" si="108"/>
        <v>2041</v>
      </c>
      <c r="F215" s="67">
        <f t="shared" ca="1" si="109"/>
        <v>10</v>
      </c>
      <c r="G215" s="11">
        <f ca="1">IF(F215="",SUM($G$17:G214),IF(F215=12,(B215*$C$2*2),($C$2*B215)))</f>
        <v>1431.6201500000002</v>
      </c>
      <c r="H215" s="61">
        <f ca="1">IF(F215="",SUM($H$17:H214),IF($O$11=1,G215,IF($O$11=2,((G215/$C$2)*8.5%),IF($O$11=3,0,0))))</f>
        <v>1431.6201500000002</v>
      </c>
      <c r="I215" s="61">
        <f ca="1">IF(F215&lt;&gt;"",IF($H$4&lt;&gt;"Sim",(G215+H215)*$G$9,((G215+H215)*$G$8)),SUM($I$17:I214))</f>
        <v>200.42682100000005</v>
      </c>
      <c r="J215" s="61">
        <f t="shared" ca="1" si="98"/>
        <v>0</v>
      </c>
      <c r="K215" s="61">
        <f t="shared" si="99"/>
        <v>0</v>
      </c>
      <c r="L215" s="61">
        <f t="shared" si="100"/>
        <v>0</v>
      </c>
      <c r="M215" s="61">
        <f t="shared" si="101"/>
        <v>0</v>
      </c>
      <c r="N215" s="61">
        <f ca="1">IF(F215&lt;&gt;"",SUM(J215:M215),SUM($N$17:N214))</f>
        <v>0</v>
      </c>
      <c r="O215" s="8">
        <f ca="1">IF(F215="",SUM($O$17:O214),P214*$H$1)</f>
        <v>4649.2633234567102</v>
      </c>
      <c r="P215" s="8">
        <f t="shared" ca="1" si="110"/>
        <v>962466.67890550569</v>
      </c>
      <c r="Q215" s="1"/>
      <c r="R215" s="47"/>
      <c r="S215" s="36">
        <v>199</v>
      </c>
      <c r="T215" s="7">
        <v>7</v>
      </c>
      <c r="U215" s="8">
        <f t="shared" ca="1" si="115"/>
        <v>1713370.5860886215</v>
      </c>
      <c r="V215" s="10">
        <f t="shared" ca="1" si="116"/>
        <v>16842.59</v>
      </c>
      <c r="W215" s="8">
        <f t="shared" ca="1" si="117"/>
        <v>8339.91796495782</v>
      </c>
      <c r="X215" s="8">
        <f t="shared" ca="1" si="118"/>
        <v>1704867.9140535793</v>
      </c>
      <c r="Y215">
        <f t="shared" ca="1" si="111"/>
        <v>199</v>
      </c>
      <c r="AA215" s="202">
        <f t="shared" ca="1" si="102"/>
        <v>14316.201499999999</v>
      </c>
      <c r="AB215" s="202"/>
      <c r="AC215" s="38">
        <f t="shared" ca="1" si="112"/>
        <v>199</v>
      </c>
      <c r="AV215" s="43">
        <f t="shared" ca="1" si="113"/>
        <v>62731</v>
      </c>
      <c r="AW215" s="46">
        <f t="shared" si="97"/>
        <v>102</v>
      </c>
      <c r="AX215" s="81">
        <f t="shared" ca="1" si="103"/>
        <v>24462.234632575506</v>
      </c>
      <c r="AY215" s="10">
        <f t="shared" ca="1" si="114"/>
        <v>2470685.6978901261</v>
      </c>
    </row>
    <row r="216" spans="1:51" x14ac:dyDescent="0.25">
      <c r="A216" s="10">
        <f t="shared" ca="1" si="104"/>
        <v>25000</v>
      </c>
      <c r="B216" s="10">
        <f t="shared" ca="1" si="105"/>
        <v>16842.59</v>
      </c>
      <c r="C216" s="10">
        <f t="shared" ca="1" si="106"/>
        <v>8157.41</v>
      </c>
      <c r="D216" s="43">
        <f t="shared" ca="1" si="107"/>
        <v>51835</v>
      </c>
      <c r="E216" s="47">
        <f t="shared" ca="1" si="108"/>
        <v>2041</v>
      </c>
      <c r="F216" s="67">
        <f t="shared" ca="1" si="109"/>
        <v>11</v>
      </c>
      <c r="G216" s="11">
        <f ca="1">IF(F216="",SUM($G$17:G215),IF(F216=12,(B216*$C$2*2),($C$2*B216)))</f>
        <v>1431.6201500000002</v>
      </c>
      <c r="H216" s="61">
        <f ca="1">IF(F216="",SUM($H$17:H215),IF($O$11=1,G216,IF($O$11=2,((G216/$C$2)*8.5%),IF($O$11=3,0,0))))</f>
        <v>1431.6201500000002</v>
      </c>
      <c r="I216" s="61">
        <f ca="1">IF(F216&lt;&gt;"",IF($H$4&lt;&gt;"Sim",(G216+H216)*$G$9,((G216+H216)*$G$8)),SUM($I$17:I215))</f>
        <v>200.42682100000005</v>
      </c>
      <c r="J216" s="61">
        <f t="shared" ca="1" si="98"/>
        <v>0</v>
      </c>
      <c r="K216" s="61">
        <f t="shared" si="99"/>
        <v>0</v>
      </c>
      <c r="L216" s="61">
        <f t="shared" si="100"/>
        <v>0</v>
      </c>
      <c r="M216" s="61">
        <f t="shared" si="101"/>
        <v>0</v>
      </c>
      <c r="N216" s="61">
        <f ca="1">IF(F216&lt;&gt;"",SUM(J216:M216),SUM($N$17:N215))</f>
        <v>0</v>
      </c>
      <c r="O216" s="8">
        <f ca="1">IF(F216="",SUM($O$17:O215),P215*$H$1)</f>
        <v>4684.8552270303408</v>
      </c>
      <c r="P216" s="8">
        <f t="shared" ca="1" si="110"/>
        <v>969814.34761153604</v>
      </c>
      <c r="Q216" s="1"/>
      <c r="R216" s="47"/>
      <c r="S216" s="36">
        <v>200</v>
      </c>
      <c r="T216" s="7">
        <v>8</v>
      </c>
      <c r="U216" s="8">
        <f t="shared" ca="1" si="115"/>
        <v>1704867.9140535793</v>
      </c>
      <c r="V216" s="10">
        <f t="shared" ca="1" si="116"/>
        <v>16842.59</v>
      </c>
      <c r="W216" s="8">
        <f t="shared" ca="1" si="117"/>
        <v>8298.5307788867231</v>
      </c>
      <c r="X216" s="8">
        <f t="shared" ca="1" si="118"/>
        <v>1696323.854832466</v>
      </c>
      <c r="Y216">
        <f t="shared" ca="1" si="111"/>
        <v>200</v>
      </c>
      <c r="AA216" s="202">
        <f t="shared" ca="1" si="102"/>
        <v>14316.201499999999</v>
      </c>
      <c r="AB216" s="202"/>
      <c r="AC216" s="38">
        <f t="shared" ca="1" si="112"/>
        <v>200</v>
      </c>
      <c r="AV216" s="43">
        <f t="shared" ca="1" si="113"/>
        <v>62762</v>
      </c>
      <c r="AW216" s="46">
        <f t="shared" si="97"/>
        <v>101</v>
      </c>
      <c r="AX216" s="81">
        <f t="shared" ca="1" si="103"/>
        <v>24581.305796590856</v>
      </c>
      <c r="AY216" s="10">
        <f t="shared" ca="1" si="114"/>
        <v>2458130.5796590857</v>
      </c>
    </row>
    <row r="217" spans="1:51" x14ac:dyDescent="0.25">
      <c r="A217" s="10">
        <f t="shared" ca="1" si="104"/>
        <v>25000</v>
      </c>
      <c r="B217" s="10">
        <f t="shared" ca="1" si="105"/>
        <v>16842.59</v>
      </c>
      <c r="C217" s="10">
        <f t="shared" ca="1" si="106"/>
        <v>8157.41</v>
      </c>
      <c r="D217" s="43">
        <f t="shared" ca="1" si="107"/>
        <v>51866</v>
      </c>
      <c r="E217" s="47">
        <f t="shared" ca="1" si="108"/>
        <v>2041</v>
      </c>
      <c r="F217" s="67">
        <f t="shared" ca="1" si="109"/>
        <v>12</v>
      </c>
      <c r="G217" s="11">
        <f ca="1">IF(F217="",SUM($G$17:G216),IF(F217=12,(B217*$C$2*2),($C$2*B217)))</f>
        <v>2863.2403000000004</v>
      </c>
      <c r="H217" s="61">
        <f ca="1">IF(F217="",SUM($H$17:H216),IF($O$11=1,G217,IF($O$11=2,((G217/$C$2)*8.5%),IF($O$11=3,0,0))))</f>
        <v>2863.2403000000004</v>
      </c>
      <c r="I217" s="61">
        <f ca="1">IF(F217&lt;&gt;"",IF($H$4&lt;&gt;"Sim",(G217+H217)*$G$9,((G217+H217)*$G$8)),SUM($I$17:I216))</f>
        <v>400.85364200000009</v>
      </c>
      <c r="J217" s="61">
        <f t="shared" ca="1" si="98"/>
        <v>0</v>
      </c>
      <c r="K217" s="61">
        <f t="shared" si="99"/>
        <v>0</v>
      </c>
      <c r="L217" s="61">
        <f t="shared" si="100"/>
        <v>0</v>
      </c>
      <c r="M217" s="61">
        <f t="shared" si="101"/>
        <v>0</v>
      </c>
      <c r="N217" s="61">
        <f ca="1">IF(F217&lt;&gt;"",SUM(J217:M217),SUM($N$17:N216))</f>
        <v>0</v>
      </c>
      <c r="O217" s="8">
        <f ca="1">IF(F217="",SUM($O$17:O216),P216*$H$1)</f>
        <v>4720.6203759943319</v>
      </c>
      <c r="P217" s="8">
        <f t="shared" ca="1" si="110"/>
        <v>979860.59494553029</v>
      </c>
      <c r="Q217" s="1"/>
      <c r="R217" s="47"/>
      <c r="S217" s="36">
        <v>201</v>
      </c>
      <c r="T217" s="7">
        <v>9</v>
      </c>
      <c r="U217" s="8">
        <f t="shared" ca="1" si="115"/>
        <v>1696323.854832466</v>
      </c>
      <c r="V217" s="10">
        <f t="shared" ca="1" si="116"/>
        <v>16842.59</v>
      </c>
      <c r="W217" s="8">
        <f t="shared" ca="1" si="117"/>
        <v>8256.9421385946698</v>
      </c>
      <c r="X217" s="8">
        <f t="shared" ca="1" si="118"/>
        <v>1687738.2069710605</v>
      </c>
      <c r="Y217">
        <f t="shared" ca="1" si="111"/>
        <v>201</v>
      </c>
      <c r="AA217" s="202">
        <f t="shared" ca="1" si="102"/>
        <v>14316.201499999999</v>
      </c>
      <c r="AB217" s="202"/>
      <c r="AC217" s="38">
        <f t="shared" ca="1" si="112"/>
        <v>201</v>
      </c>
      <c r="AV217" s="43">
        <f t="shared" ca="1" si="113"/>
        <v>62792</v>
      </c>
      <c r="AW217" s="46">
        <f t="shared" si="97"/>
        <v>100</v>
      </c>
      <c r="AX217" s="81">
        <f t="shared" ca="1" si="103"/>
        <v>24700.956545517925</v>
      </c>
      <c r="AY217" s="10">
        <f t="shared" ca="1" si="114"/>
        <v>2445394.6980062746</v>
      </c>
    </row>
    <row r="218" spans="1:51" x14ac:dyDescent="0.25">
      <c r="A218" s="10">
        <f t="shared" ca="1" si="104"/>
        <v>25000</v>
      </c>
      <c r="B218" s="10">
        <f t="shared" ca="1" si="105"/>
        <v>16842.59</v>
      </c>
      <c r="C218" s="10">
        <f t="shared" ca="1" si="106"/>
        <v>8157.41</v>
      </c>
      <c r="D218" s="43">
        <f t="shared" ca="1" si="107"/>
        <v>51897</v>
      </c>
      <c r="E218" s="47">
        <f t="shared" ca="1" si="108"/>
        <v>2042</v>
      </c>
      <c r="F218" s="67">
        <f t="shared" ca="1" si="109"/>
        <v>1</v>
      </c>
      <c r="G218" s="11">
        <f ca="1">IF(F218="",SUM($G$17:G217),IF(F218=12,(B218*$C$2*2),($C$2*B218)))</f>
        <v>1431.6201500000002</v>
      </c>
      <c r="H218" s="61">
        <f ca="1">IF(F218="",SUM($H$17:H217),IF($O$11=1,G218,IF($O$11=2,((G218/$C$2)*8.5%),IF($O$11=3,0,0))))</f>
        <v>1431.6201500000002</v>
      </c>
      <c r="I218" s="61">
        <f ca="1">IF(F218&lt;&gt;"",IF($H$4&lt;&gt;"Sim",(G218+H218)*$G$9,((G218+H218)*$G$8)),SUM($I$17:I217))</f>
        <v>200.42682100000005</v>
      </c>
      <c r="J218" s="61">
        <f t="shared" ca="1" si="98"/>
        <v>0</v>
      </c>
      <c r="K218" s="61">
        <f t="shared" si="99"/>
        <v>0</v>
      </c>
      <c r="L218" s="61">
        <f t="shared" si="100"/>
        <v>0</v>
      </c>
      <c r="M218" s="61">
        <f t="shared" si="101"/>
        <v>0</v>
      </c>
      <c r="N218" s="61">
        <f ca="1">IF(F218&lt;&gt;"",SUM(J218:M218),SUM($N$17:N217))</f>
        <v>0</v>
      </c>
      <c r="O218" s="8">
        <f ca="1">IF(F218="",SUM($O$17:O217),P217*$H$1)</f>
        <v>4769.5209928844915</v>
      </c>
      <c r="P218" s="8">
        <f t="shared" ca="1" si="110"/>
        <v>987292.92941741482</v>
      </c>
      <c r="Q218" s="1"/>
      <c r="R218" s="47"/>
      <c r="S218" s="36">
        <v>202</v>
      </c>
      <c r="T218" s="7">
        <v>10</v>
      </c>
      <c r="U218" s="8">
        <f t="shared" ca="1" si="115"/>
        <v>1687738.2069710605</v>
      </c>
      <c r="V218" s="10">
        <f t="shared" ca="1" si="116"/>
        <v>16842.59</v>
      </c>
      <c r="W218" s="8">
        <f t="shared" ca="1" si="117"/>
        <v>8215.1510634930492</v>
      </c>
      <c r="X218" s="8">
        <f t="shared" ca="1" si="118"/>
        <v>1679110.7680345534</v>
      </c>
      <c r="Y218">
        <f t="shared" ca="1" si="111"/>
        <v>202</v>
      </c>
      <c r="AA218" s="202">
        <f t="shared" ca="1" si="102"/>
        <v>14316.201499999999</v>
      </c>
      <c r="AB218" s="202"/>
      <c r="AC218" s="38">
        <f t="shared" ca="1" si="112"/>
        <v>202</v>
      </c>
      <c r="AV218" s="43">
        <f t="shared" ca="1" si="113"/>
        <v>62823</v>
      </c>
      <c r="AW218" s="46">
        <f t="shared" si="97"/>
        <v>99</v>
      </c>
      <c r="AX218" s="81">
        <f t="shared" ca="1" si="103"/>
        <v>24821.189700515573</v>
      </c>
      <c r="AY218" s="10">
        <f t="shared" ca="1" si="114"/>
        <v>2432476.5906505263</v>
      </c>
    </row>
    <row r="219" spans="1:51" x14ac:dyDescent="0.25">
      <c r="A219" s="10">
        <f t="shared" ca="1" si="104"/>
        <v>25000</v>
      </c>
      <c r="B219" s="10">
        <f t="shared" ca="1" si="105"/>
        <v>16842.59</v>
      </c>
      <c r="C219" s="10">
        <f t="shared" ca="1" si="106"/>
        <v>8157.41</v>
      </c>
      <c r="D219" s="43">
        <f t="shared" ca="1" si="107"/>
        <v>51925</v>
      </c>
      <c r="E219" s="47">
        <f t="shared" ca="1" si="108"/>
        <v>2042</v>
      </c>
      <c r="F219" s="67">
        <f t="shared" ca="1" si="109"/>
        <v>2</v>
      </c>
      <c r="G219" s="11">
        <f ca="1">IF(F219="",SUM($G$17:G218),IF(F219=12,(B219*$C$2*2),($C$2*B219)))</f>
        <v>1431.6201500000002</v>
      </c>
      <c r="H219" s="61">
        <f ca="1">IF(F219="",SUM($H$17:H218),IF($O$11=1,G219,IF($O$11=2,((G219/$C$2)*8.5%),IF($O$11=3,0,0))))</f>
        <v>1431.6201500000002</v>
      </c>
      <c r="I219" s="61">
        <f ca="1">IF(F219&lt;&gt;"",IF($H$4&lt;&gt;"Sim",(G219+H219)*$G$9,((G219+H219)*$G$8)),SUM($I$17:I218))</f>
        <v>200.42682100000005</v>
      </c>
      <c r="J219" s="61">
        <f t="shared" ca="1" si="98"/>
        <v>0</v>
      </c>
      <c r="K219" s="61">
        <f t="shared" si="99"/>
        <v>0</v>
      </c>
      <c r="L219" s="61">
        <f t="shared" si="100"/>
        <v>0</v>
      </c>
      <c r="M219" s="61">
        <f t="shared" si="101"/>
        <v>0</v>
      </c>
      <c r="N219" s="61">
        <f ca="1">IF(F219&lt;&gt;"",SUM(J219:M219),SUM($N$17:N218))</f>
        <v>0</v>
      </c>
      <c r="O219" s="8">
        <f ca="1">IF(F219="",SUM($O$17:O218),P218*$H$1)</f>
        <v>4805.6982567449322</v>
      </c>
      <c r="P219" s="8">
        <f t="shared" ca="1" si="110"/>
        <v>994761.44115315971</v>
      </c>
      <c r="Q219" s="1"/>
      <c r="R219" s="47"/>
      <c r="S219" s="36">
        <v>203</v>
      </c>
      <c r="T219" s="7">
        <v>11</v>
      </c>
      <c r="U219" s="8">
        <f t="shared" ca="1" si="115"/>
        <v>1679110.7680345534</v>
      </c>
      <c r="V219" s="10">
        <f t="shared" ca="1" si="116"/>
        <v>16842.59</v>
      </c>
      <c r="W219" s="8">
        <f t="shared" ca="1" si="117"/>
        <v>8173.1565682201908</v>
      </c>
      <c r="X219" s="8">
        <f t="shared" ca="1" si="118"/>
        <v>1670441.3346027734</v>
      </c>
      <c r="Y219">
        <f t="shared" ca="1" si="111"/>
        <v>203</v>
      </c>
      <c r="AA219" s="202">
        <f t="shared" ca="1" si="102"/>
        <v>14316.201499999999</v>
      </c>
      <c r="AB219" s="202"/>
      <c r="AC219" s="38">
        <f t="shared" ca="1" si="112"/>
        <v>203</v>
      </c>
      <c r="AV219" s="43">
        <f t="shared" ca="1" si="113"/>
        <v>62854</v>
      </c>
      <c r="AW219" s="46">
        <f t="shared" si="97"/>
        <v>98</v>
      </c>
      <c r="AX219" s="81">
        <f t="shared" ca="1" si="103"/>
        <v>24942.008096474809</v>
      </c>
      <c r="AY219" s="10">
        <f t="shared" ca="1" si="114"/>
        <v>2419374.7853580564</v>
      </c>
    </row>
    <row r="220" spans="1:51" x14ac:dyDescent="0.25">
      <c r="A220" s="10">
        <f t="shared" ca="1" si="104"/>
        <v>25000</v>
      </c>
      <c r="B220" s="10">
        <f t="shared" ca="1" si="105"/>
        <v>16842.59</v>
      </c>
      <c r="C220" s="10">
        <f t="shared" ca="1" si="106"/>
        <v>8157.41</v>
      </c>
      <c r="D220" s="43">
        <f t="shared" ca="1" si="107"/>
        <v>51956</v>
      </c>
      <c r="E220" s="47">
        <f t="shared" ca="1" si="108"/>
        <v>2042</v>
      </c>
      <c r="F220" s="67">
        <f t="shared" ca="1" si="109"/>
        <v>3</v>
      </c>
      <c r="G220" s="11">
        <f ca="1">IF(F220="",SUM($G$17:G219),IF(F220=12,(B220*$C$2*2),($C$2*B220)))</f>
        <v>1431.6201500000002</v>
      </c>
      <c r="H220" s="61">
        <f ca="1">IF(F220="",SUM($H$17:H219),IF($O$11=1,G220,IF($O$11=2,((G220/$C$2)*8.5%),IF($O$11=3,0,0))))</f>
        <v>1431.6201500000002</v>
      </c>
      <c r="I220" s="61">
        <f ca="1">IF(F220&lt;&gt;"",IF($H$4&lt;&gt;"Sim",(G220+H220)*$G$9,((G220+H220)*$G$8)),SUM($I$17:I219))</f>
        <v>200.42682100000005</v>
      </c>
      <c r="J220" s="61">
        <f t="shared" ca="1" si="98"/>
        <v>0</v>
      </c>
      <c r="K220" s="61">
        <f t="shared" si="99"/>
        <v>0</v>
      </c>
      <c r="L220" s="61">
        <f t="shared" si="100"/>
        <v>0</v>
      </c>
      <c r="M220" s="61">
        <f t="shared" si="101"/>
        <v>0</v>
      </c>
      <c r="N220" s="61">
        <f ca="1">IF(F220&lt;&gt;"",SUM(J220:M220),SUM($N$17:N219))</f>
        <v>0</v>
      </c>
      <c r="O220" s="8">
        <f ca="1">IF(F220="",SUM($O$17:O219),P219*$H$1)</f>
        <v>4842.0516152665277</v>
      </c>
      <c r="P220" s="8">
        <f t="shared" ca="1" si="110"/>
        <v>1002266.3062474262</v>
      </c>
      <c r="Q220" s="1"/>
      <c r="R220" s="47"/>
      <c r="S220" s="36">
        <v>204</v>
      </c>
      <c r="T220" s="7">
        <v>12</v>
      </c>
      <c r="U220" s="8">
        <f t="shared" ca="1" si="115"/>
        <v>1670441.3346027734</v>
      </c>
      <c r="V220" s="10">
        <f t="shared" ca="1" si="116"/>
        <v>16842.59</v>
      </c>
      <c r="W220" s="8">
        <f t="shared" ca="1" si="117"/>
        <v>8130.9576626181261</v>
      </c>
      <c r="X220" s="8">
        <f t="shared" ca="1" si="118"/>
        <v>1661729.7022653914</v>
      </c>
      <c r="Y220">
        <f t="shared" ca="1" si="111"/>
        <v>204</v>
      </c>
      <c r="AA220" s="202">
        <f t="shared" ca="1" si="102"/>
        <v>14316.201499999999</v>
      </c>
      <c r="AB220" s="202"/>
      <c r="AC220" s="38">
        <f t="shared" ca="1" si="112"/>
        <v>204</v>
      </c>
      <c r="AV220" s="43">
        <f t="shared" ca="1" si="113"/>
        <v>62883</v>
      </c>
      <c r="AW220" s="46">
        <f t="shared" si="97"/>
        <v>97</v>
      </c>
      <c r="AX220" s="81">
        <f t="shared" ca="1" si="103"/>
        <v>25063.414582085596</v>
      </c>
      <c r="AY220" s="10">
        <f t="shared" ca="1" si="114"/>
        <v>2406087.7998802168</v>
      </c>
    </row>
    <row r="221" spans="1:51" x14ac:dyDescent="0.25">
      <c r="A221" s="19">
        <f t="shared" ca="1" si="104"/>
        <v>25000</v>
      </c>
      <c r="B221" s="19">
        <f t="shared" ca="1" si="105"/>
        <v>16842.59</v>
      </c>
      <c r="C221" s="19">
        <f t="shared" ca="1" si="106"/>
        <v>8157.41</v>
      </c>
      <c r="D221" s="90">
        <f t="shared" ca="1" si="107"/>
        <v>51986</v>
      </c>
      <c r="E221" s="49">
        <f t="shared" ca="1" si="108"/>
        <v>2042</v>
      </c>
      <c r="F221" s="68">
        <f t="shared" ca="1" si="109"/>
        <v>4</v>
      </c>
      <c r="G221" s="91">
        <f ca="1">IF(F221="",SUM($G$17:G220),IF(F221=12,(B221*$C$2*2),($C$2*B221)))</f>
        <v>1431.6201500000002</v>
      </c>
      <c r="H221" s="92">
        <f ca="1">IF(F221="",SUM($H$17:H220),IF($O$11=1,G221,IF($O$11=2,((G221/$C$2)*8.5%),IF($O$11=3,0,0))))</f>
        <v>1431.6201500000002</v>
      </c>
      <c r="I221" s="92">
        <f ca="1">IF(F221&lt;&gt;"",IF($H$4&lt;&gt;"Sim",(G221+H221)*$G$9,((G221+H221)*$G$8)),SUM($I$17:I220))</f>
        <v>200.42682100000005</v>
      </c>
      <c r="J221" s="92">
        <f t="shared" ca="1" si="98"/>
        <v>0</v>
      </c>
      <c r="K221" s="92">
        <f t="shared" si="99"/>
        <v>0</v>
      </c>
      <c r="L221" s="92">
        <f t="shared" si="100"/>
        <v>0</v>
      </c>
      <c r="M221" s="92">
        <f t="shared" si="101"/>
        <v>0</v>
      </c>
      <c r="N221" s="92">
        <f ca="1">IF(F221&lt;&gt;"",SUM(J221:M221),SUM($N$17:N220))</f>
        <v>0</v>
      </c>
      <c r="O221" s="21">
        <f ca="1">IF(F221="",SUM($O$17:O220),P220*$H$1)</f>
        <v>4878.5819255989481</v>
      </c>
      <c r="P221" s="21">
        <f t="shared" ca="1" si="110"/>
        <v>1009807.7016520251</v>
      </c>
      <c r="Q221" s="1"/>
      <c r="R221" s="49">
        <v>18</v>
      </c>
      <c r="S221" s="36">
        <v>205</v>
      </c>
      <c r="T221" s="20">
        <v>1</v>
      </c>
      <c r="U221" s="21">
        <f t="shared" ca="1" si="115"/>
        <v>1661729.7022653914</v>
      </c>
      <c r="V221" s="19">
        <f t="shared" ca="1" si="116"/>
        <v>16842.59</v>
      </c>
      <c r="W221" s="21">
        <f t="shared" ca="1" si="117"/>
        <v>8088.5533517092408</v>
      </c>
      <c r="X221" s="21">
        <f t="shared" ca="1" si="118"/>
        <v>1652975.6656171004</v>
      </c>
      <c r="Y221">
        <f t="shared" ca="1" si="111"/>
        <v>205</v>
      </c>
      <c r="AA221" s="213">
        <f t="shared" ca="1" si="102"/>
        <v>14316.201499999999</v>
      </c>
      <c r="AB221" s="213"/>
      <c r="AC221" s="38">
        <f t="shared" ca="1" si="112"/>
        <v>205</v>
      </c>
      <c r="AV221" s="43">
        <f t="shared" ca="1" si="113"/>
        <v>62914</v>
      </c>
      <c r="AW221" s="46">
        <f t="shared" si="97"/>
        <v>96</v>
      </c>
      <c r="AX221" s="81">
        <f t="shared" ca="1" si="103"/>
        <v>25185.412019904048</v>
      </c>
      <c r="AY221" s="10">
        <f t="shared" ca="1" si="114"/>
        <v>2392614.1418908844</v>
      </c>
    </row>
    <row r="222" spans="1:51" x14ac:dyDescent="0.25">
      <c r="A222" s="19">
        <f t="shared" ca="1" si="104"/>
        <v>25000</v>
      </c>
      <c r="B222" s="19">
        <f t="shared" ca="1" si="105"/>
        <v>16842.59</v>
      </c>
      <c r="C222" s="19">
        <f t="shared" ca="1" si="106"/>
        <v>8157.41</v>
      </c>
      <c r="D222" s="90">
        <f t="shared" ca="1" si="107"/>
        <v>52017</v>
      </c>
      <c r="E222" s="49">
        <f t="shared" ca="1" si="108"/>
        <v>2042</v>
      </c>
      <c r="F222" s="68">
        <f t="shared" ca="1" si="109"/>
        <v>5</v>
      </c>
      <c r="G222" s="91">
        <f ca="1">IF(F222="",SUM($G$17:G221),IF(F222=12,(B222*$C$2*2),($C$2*B222)))</f>
        <v>1431.6201500000002</v>
      </c>
      <c r="H222" s="92">
        <f ca="1">IF(F222="",SUM($H$17:H221),IF($O$11=1,G222,IF($O$11=2,((G222/$C$2)*8.5%),IF($O$11=3,0,0))))</f>
        <v>1431.6201500000002</v>
      </c>
      <c r="I222" s="92">
        <f ca="1">IF(F222&lt;&gt;"",IF($H$4&lt;&gt;"Sim",(G222+H222)*$G$9,((G222+H222)*$G$8)),SUM($I$17:I221))</f>
        <v>200.42682100000005</v>
      </c>
      <c r="J222" s="92">
        <f t="shared" ca="1" si="98"/>
        <v>0</v>
      </c>
      <c r="K222" s="92">
        <f t="shared" si="99"/>
        <v>0</v>
      </c>
      <c r="L222" s="92">
        <f t="shared" si="100"/>
        <v>0</v>
      </c>
      <c r="M222" s="92">
        <f t="shared" si="101"/>
        <v>0</v>
      </c>
      <c r="N222" s="92">
        <f ca="1">IF(F222&lt;&gt;"",SUM(J222:M222),SUM($N$17:N221))</f>
        <v>0</v>
      </c>
      <c r="O222" s="21">
        <f ca="1">IF(F222="",SUM($O$17:O221),P221*$H$1)</f>
        <v>4915.2900490640795</v>
      </c>
      <c r="P222" s="21">
        <f t="shared" ca="1" si="110"/>
        <v>1017385.8051800892</v>
      </c>
      <c r="Q222" s="1"/>
      <c r="R222" s="49"/>
      <c r="S222" s="36">
        <v>206</v>
      </c>
      <c r="T222" s="20">
        <v>2</v>
      </c>
      <c r="U222" s="21">
        <f t="shared" ca="1" si="115"/>
        <v>1652975.6656171004</v>
      </c>
      <c r="V222" s="19">
        <f t="shared" ca="1" si="116"/>
        <v>16842.59</v>
      </c>
      <c r="W222" s="21">
        <f t="shared" ca="1" si="117"/>
        <v>8045.9426356728191</v>
      </c>
      <c r="X222" s="21">
        <f t="shared" ca="1" si="118"/>
        <v>1644179.0182527732</v>
      </c>
      <c r="Y222">
        <f t="shared" ca="1" si="111"/>
        <v>206</v>
      </c>
      <c r="AA222" s="213">
        <f t="shared" ca="1" si="102"/>
        <v>14316.201499999999</v>
      </c>
      <c r="AB222" s="213"/>
      <c r="AC222" s="38">
        <f t="shared" ca="1" si="112"/>
        <v>206</v>
      </c>
      <c r="AV222" s="43">
        <f t="shared" ca="1" si="113"/>
        <v>62944</v>
      </c>
      <c r="AW222" s="46">
        <f t="shared" si="97"/>
        <v>95</v>
      </c>
      <c r="AX222" s="81">
        <f t="shared" ca="1" si="103"/>
        <v>25308.003286419927</v>
      </c>
      <c r="AY222" s="10">
        <f t="shared" ca="1" si="114"/>
        <v>2378952.3089234731</v>
      </c>
    </row>
    <row r="223" spans="1:51" x14ac:dyDescent="0.25">
      <c r="A223" s="19">
        <f t="shared" ca="1" si="104"/>
        <v>25000</v>
      </c>
      <c r="B223" s="19">
        <f t="shared" ca="1" si="105"/>
        <v>16842.59</v>
      </c>
      <c r="C223" s="19">
        <f t="shared" ca="1" si="106"/>
        <v>8157.41</v>
      </c>
      <c r="D223" s="90">
        <f t="shared" ca="1" si="107"/>
        <v>52047</v>
      </c>
      <c r="E223" s="49">
        <f t="shared" ca="1" si="108"/>
        <v>2042</v>
      </c>
      <c r="F223" s="68">
        <f t="shared" ca="1" si="109"/>
        <v>6</v>
      </c>
      <c r="G223" s="91">
        <f ca="1">IF(F223="",SUM($G$17:G222),IF(F223=12,(B223*$C$2*2),($C$2*B223)))</f>
        <v>1431.6201500000002</v>
      </c>
      <c r="H223" s="92">
        <f ca="1">IF(F223="",SUM($H$17:H222),IF($O$11=1,G223,IF($O$11=2,((G223/$C$2)*8.5%),IF($O$11=3,0,0))))</f>
        <v>1431.6201500000002</v>
      </c>
      <c r="I223" s="92">
        <f ca="1">IF(F223&lt;&gt;"",IF($H$4&lt;&gt;"Sim",(G223+H223)*$G$9,((G223+H223)*$G$8)),SUM($I$17:I222))</f>
        <v>200.42682100000005</v>
      </c>
      <c r="J223" s="92">
        <f t="shared" ca="1" si="98"/>
        <v>0</v>
      </c>
      <c r="K223" s="92">
        <f t="shared" si="99"/>
        <v>0</v>
      </c>
      <c r="L223" s="92">
        <f t="shared" si="100"/>
        <v>0</v>
      </c>
      <c r="M223" s="92">
        <f t="shared" si="101"/>
        <v>0</v>
      </c>
      <c r="N223" s="92">
        <f ca="1">IF(F223&lt;&gt;"",SUM(J223:M223),SUM($N$17:N222))</f>
        <v>0</v>
      </c>
      <c r="O223" s="21">
        <f ca="1">IF(F223="",SUM($O$17:O222),P222*$H$1)</f>
        <v>4952.1768511763357</v>
      </c>
      <c r="P223" s="21">
        <f t="shared" ca="1" si="110"/>
        <v>1025000.7955102655</v>
      </c>
      <c r="Q223" s="1"/>
      <c r="R223" s="49"/>
      <c r="S223" s="36">
        <v>207</v>
      </c>
      <c r="T223" s="20">
        <v>3</v>
      </c>
      <c r="U223" s="21">
        <f t="shared" ca="1" si="115"/>
        <v>1644179.0182527732</v>
      </c>
      <c r="V223" s="19">
        <f t="shared" ca="1" si="116"/>
        <v>16842.59</v>
      </c>
      <c r="W223" s="21">
        <f t="shared" ca="1" si="117"/>
        <v>8003.1245098214649</v>
      </c>
      <c r="X223" s="21">
        <f t="shared" ca="1" si="118"/>
        <v>1635339.5527625945</v>
      </c>
      <c r="Y223">
        <f t="shared" ca="1" si="111"/>
        <v>207</v>
      </c>
      <c r="AA223" s="213">
        <f t="shared" ca="1" si="102"/>
        <v>14316.201499999999</v>
      </c>
      <c r="AB223" s="213"/>
      <c r="AC223" s="38">
        <f t="shared" ca="1" si="112"/>
        <v>207</v>
      </c>
      <c r="AV223" s="43">
        <f t="shared" ca="1" si="113"/>
        <v>62975</v>
      </c>
      <c r="AW223" s="46">
        <f t="shared" si="97"/>
        <v>94</v>
      </c>
      <c r="AX223" s="81">
        <f t="shared" ca="1" si="103"/>
        <v>25431.191272124444</v>
      </c>
      <c r="AY223" s="10">
        <f t="shared" ca="1" si="114"/>
        <v>2365100.7883075732</v>
      </c>
    </row>
    <row r="224" spans="1:51" x14ac:dyDescent="0.25">
      <c r="A224" s="19">
        <f t="shared" ca="1" si="104"/>
        <v>25000</v>
      </c>
      <c r="B224" s="19">
        <f t="shared" ca="1" si="105"/>
        <v>16842.59</v>
      </c>
      <c r="C224" s="19">
        <f t="shared" ca="1" si="106"/>
        <v>8157.41</v>
      </c>
      <c r="D224" s="90">
        <f t="shared" ca="1" si="107"/>
        <v>52078</v>
      </c>
      <c r="E224" s="49">
        <f t="shared" ca="1" si="108"/>
        <v>2042</v>
      </c>
      <c r="F224" s="68">
        <f t="shared" ca="1" si="109"/>
        <v>7</v>
      </c>
      <c r="G224" s="91">
        <f ca="1">IF(F224="",SUM($G$17:G223),IF(F224=12,(B224*$C$2*2),($C$2*B224)))</f>
        <v>1431.6201500000002</v>
      </c>
      <c r="H224" s="92">
        <f ca="1">IF(F224="",SUM($H$17:H223),IF($O$11=1,G224,IF($O$11=2,((G224/$C$2)*8.5%),IF($O$11=3,0,0))))</f>
        <v>1431.6201500000002</v>
      </c>
      <c r="I224" s="92">
        <f ca="1">IF(F224&lt;&gt;"",IF($H$4&lt;&gt;"Sim",(G224+H224)*$G$9,((G224+H224)*$G$8)),SUM($I$17:I223))</f>
        <v>200.42682100000005</v>
      </c>
      <c r="J224" s="92">
        <f t="shared" ca="1" si="98"/>
        <v>0</v>
      </c>
      <c r="K224" s="92">
        <f t="shared" si="99"/>
        <v>0</v>
      </c>
      <c r="L224" s="92">
        <f t="shared" si="100"/>
        <v>0</v>
      </c>
      <c r="M224" s="92">
        <f t="shared" si="101"/>
        <v>0</v>
      </c>
      <c r="N224" s="92">
        <f ca="1">IF(F224&lt;&gt;"",SUM(J224:M224),SUM($N$17:N223))</f>
        <v>0</v>
      </c>
      <c r="O224" s="21">
        <f ca="1">IF(F224="",SUM($O$17:O223),P223*$H$1)</f>
        <v>4989.2432016630673</v>
      </c>
      <c r="P224" s="21">
        <f t="shared" ca="1" si="110"/>
        <v>1032652.8521909285</v>
      </c>
      <c r="Q224" s="1"/>
      <c r="R224" s="49"/>
      <c r="S224" s="36">
        <v>208</v>
      </c>
      <c r="T224" s="20">
        <v>4</v>
      </c>
      <c r="U224" s="21">
        <f t="shared" ca="1" si="115"/>
        <v>1635339.5527625945</v>
      </c>
      <c r="V224" s="19">
        <f t="shared" ca="1" si="116"/>
        <v>16842.59</v>
      </c>
      <c r="W224" s="21">
        <f t="shared" ca="1" si="117"/>
        <v>7960.097964577415</v>
      </c>
      <c r="X224" s="21">
        <f t="shared" ca="1" si="118"/>
        <v>1626457.0607271718</v>
      </c>
      <c r="Y224">
        <f t="shared" ca="1" si="111"/>
        <v>208</v>
      </c>
      <c r="AA224" s="213">
        <f t="shared" ca="1" si="102"/>
        <v>14316.201499999999</v>
      </c>
      <c r="AB224" s="213"/>
      <c r="AC224" s="38">
        <f t="shared" ca="1" si="112"/>
        <v>208</v>
      </c>
      <c r="AV224" s="43">
        <f t="shared" ca="1" si="113"/>
        <v>63005</v>
      </c>
      <c r="AW224" s="46">
        <f t="shared" si="97"/>
        <v>93</v>
      </c>
      <c r="AX224" s="81">
        <f t="shared" ca="1" si="103"/>
        <v>25554.978881578423</v>
      </c>
      <c r="AY224" s="10">
        <f t="shared" ca="1" si="114"/>
        <v>2351058.0571052148</v>
      </c>
    </row>
    <row r="225" spans="1:51" x14ac:dyDescent="0.25">
      <c r="A225" s="19">
        <f t="shared" ca="1" si="104"/>
        <v>25000</v>
      </c>
      <c r="B225" s="19">
        <f t="shared" ca="1" si="105"/>
        <v>16842.59</v>
      </c>
      <c r="C225" s="19">
        <f t="shared" ca="1" si="106"/>
        <v>8157.41</v>
      </c>
      <c r="D225" s="90">
        <f t="shared" ca="1" si="107"/>
        <v>52109</v>
      </c>
      <c r="E225" s="49">
        <f t="shared" ca="1" si="108"/>
        <v>2042</v>
      </c>
      <c r="F225" s="68">
        <f t="shared" ca="1" si="109"/>
        <v>8</v>
      </c>
      <c r="G225" s="91">
        <f ca="1">IF(F225="",SUM($G$17:G224),IF(F225=12,(B225*$C$2*2),($C$2*B225)))</f>
        <v>1431.6201500000002</v>
      </c>
      <c r="H225" s="92">
        <f ca="1">IF(F225="",SUM($H$17:H224),IF($O$11=1,G225,IF($O$11=2,((G225/$C$2)*8.5%),IF($O$11=3,0,0))))</f>
        <v>1431.6201500000002</v>
      </c>
      <c r="I225" s="92">
        <f ca="1">IF(F225&lt;&gt;"",IF($H$4&lt;&gt;"Sim",(G225+H225)*$G$9,((G225+H225)*$G$8)),SUM($I$17:I224))</f>
        <v>200.42682100000005</v>
      </c>
      <c r="J225" s="92">
        <f t="shared" ca="1" si="98"/>
        <v>0</v>
      </c>
      <c r="K225" s="92">
        <f t="shared" si="99"/>
        <v>0</v>
      </c>
      <c r="L225" s="92">
        <f t="shared" si="100"/>
        <v>0</v>
      </c>
      <c r="M225" s="92">
        <f t="shared" si="101"/>
        <v>0</v>
      </c>
      <c r="N225" s="92">
        <f ca="1">IF(F225&lt;&gt;"",SUM(J225:M225),SUM($N$17:N224))</f>
        <v>0</v>
      </c>
      <c r="O225" s="21">
        <f ca="1">IF(F225="",SUM($O$17:O224),P224*$H$1)</f>
        <v>5026.4899744850654</v>
      </c>
      <c r="P225" s="21">
        <f t="shared" ca="1" si="110"/>
        <v>1040342.1556444135</v>
      </c>
      <c r="Q225" s="1"/>
      <c r="R225" s="49"/>
      <c r="S225" s="36">
        <v>209</v>
      </c>
      <c r="T225" s="20">
        <v>5</v>
      </c>
      <c r="U225" s="21">
        <f t="shared" ca="1" si="115"/>
        <v>1626457.0607271718</v>
      </c>
      <c r="V225" s="19">
        <f t="shared" ca="1" si="116"/>
        <v>16842.59</v>
      </c>
      <c r="W225" s="21">
        <f t="shared" ca="1" si="117"/>
        <v>7916.8619854487379</v>
      </c>
      <c r="X225" s="21">
        <f t="shared" ca="1" si="118"/>
        <v>1617531.3327126205</v>
      </c>
      <c r="Y225">
        <f t="shared" ca="1" si="111"/>
        <v>209</v>
      </c>
      <c r="AA225" s="213">
        <f t="shared" ca="1" si="102"/>
        <v>14316.201499999999</v>
      </c>
      <c r="AB225" s="213"/>
      <c r="AC225" s="38">
        <f t="shared" ca="1" si="112"/>
        <v>209</v>
      </c>
      <c r="AV225" s="43">
        <f t="shared" ca="1" si="113"/>
        <v>63036</v>
      </c>
      <c r="AW225" s="46">
        <f t="shared" si="97"/>
        <v>92</v>
      </c>
      <c r="AX225" s="81">
        <f t="shared" ca="1" si="103"/>
        <v>25679.369033480776</v>
      </c>
      <c r="AY225" s="10">
        <f t="shared" ca="1" si="114"/>
        <v>2336822.5820467505</v>
      </c>
    </row>
    <row r="226" spans="1:51" x14ac:dyDescent="0.25">
      <c r="A226" s="19">
        <f t="shared" ca="1" si="104"/>
        <v>25000</v>
      </c>
      <c r="B226" s="19">
        <f t="shared" ca="1" si="105"/>
        <v>16842.59</v>
      </c>
      <c r="C226" s="19">
        <f t="shared" ca="1" si="106"/>
        <v>8157.41</v>
      </c>
      <c r="D226" s="90">
        <f t="shared" ca="1" si="107"/>
        <v>52139</v>
      </c>
      <c r="E226" s="49">
        <f t="shared" ca="1" si="108"/>
        <v>2042</v>
      </c>
      <c r="F226" s="68">
        <f t="shared" ca="1" si="109"/>
        <v>9</v>
      </c>
      <c r="G226" s="91">
        <f ca="1">IF(F226="",SUM($G$17:G225),IF(F226=12,(B226*$C$2*2),($C$2*B226)))</f>
        <v>1431.6201500000002</v>
      </c>
      <c r="H226" s="92">
        <f ca="1">IF(F226="",SUM($H$17:H225),IF($O$11=1,G226,IF($O$11=2,((G226/$C$2)*8.5%),IF($O$11=3,0,0))))</f>
        <v>1431.6201500000002</v>
      </c>
      <c r="I226" s="92">
        <f ca="1">IF(F226&lt;&gt;"",IF($H$4&lt;&gt;"Sim",(G226+H226)*$G$9,((G226+H226)*$G$8)),SUM($I$17:I225))</f>
        <v>200.42682100000005</v>
      </c>
      <c r="J226" s="92">
        <f t="shared" ca="1" si="98"/>
        <v>0</v>
      </c>
      <c r="K226" s="92">
        <f t="shared" si="99"/>
        <v>0</v>
      </c>
      <c r="L226" s="92">
        <f t="shared" si="100"/>
        <v>0</v>
      </c>
      <c r="M226" s="92">
        <f t="shared" si="101"/>
        <v>0</v>
      </c>
      <c r="N226" s="92">
        <f ca="1">IF(F226&lt;&gt;"",SUM(J226:M226),SUM($N$17:N225))</f>
        <v>0</v>
      </c>
      <c r="O226" s="21">
        <f ca="1">IF(F226="",SUM($O$17:O225),P225*$H$1)</f>
        <v>5063.9180478571707</v>
      </c>
      <c r="P226" s="21">
        <f t="shared" ca="1" si="110"/>
        <v>1048068.8871712707</v>
      </c>
      <c r="Q226" s="1"/>
      <c r="R226" s="49"/>
      <c r="S226" s="36">
        <v>210</v>
      </c>
      <c r="T226" s="20">
        <v>6</v>
      </c>
      <c r="U226" s="21">
        <f t="shared" ca="1" si="115"/>
        <v>1617531.3327126205</v>
      </c>
      <c r="V226" s="19">
        <f t="shared" ca="1" si="116"/>
        <v>16842.59</v>
      </c>
      <c r="W226" s="21">
        <f t="shared" ca="1" si="117"/>
        <v>7873.4155530054104</v>
      </c>
      <c r="X226" s="21">
        <f t="shared" ca="1" si="118"/>
        <v>1608562.1582656258</v>
      </c>
      <c r="Y226">
        <f t="shared" ca="1" si="111"/>
        <v>210</v>
      </c>
      <c r="AA226" s="213">
        <f t="shared" ca="1" si="102"/>
        <v>14316.201499999999</v>
      </c>
      <c r="AB226" s="213"/>
      <c r="AC226" s="38">
        <f t="shared" ca="1" si="112"/>
        <v>210</v>
      </c>
      <c r="AV226" s="43">
        <f t="shared" ca="1" si="113"/>
        <v>63067</v>
      </c>
      <c r="AW226" s="46">
        <f t="shared" si="97"/>
        <v>91</v>
      </c>
      <c r="AX226" s="81">
        <f t="shared" ca="1" si="103"/>
        <v>25804.364660737345</v>
      </c>
      <c r="AY226" s="10">
        <f t="shared" ca="1" si="114"/>
        <v>2322392.8194663608</v>
      </c>
    </row>
    <row r="227" spans="1:51" x14ac:dyDescent="0.25">
      <c r="A227" s="19">
        <f t="shared" ca="1" si="104"/>
        <v>25000</v>
      </c>
      <c r="B227" s="19">
        <f t="shared" ca="1" si="105"/>
        <v>16842.59</v>
      </c>
      <c r="C227" s="19">
        <f t="shared" ca="1" si="106"/>
        <v>8157.41</v>
      </c>
      <c r="D227" s="90">
        <f t="shared" ca="1" si="107"/>
        <v>52170</v>
      </c>
      <c r="E227" s="49">
        <f t="shared" ca="1" si="108"/>
        <v>2042</v>
      </c>
      <c r="F227" s="68">
        <f t="shared" ca="1" si="109"/>
        <v>10</v>
      </c>
      <c r="G227" s="91">
        <f ca="1">IF(F227="",SUM($G$17:G226),IF(F227=12,(B227*$C$2*2),($C$2*B227)))</f>
        <v>1431.6201500000002</v>
      </c>
      <c r="H227" s="92">
        <f ca="1">IF(F227="",SUM($H$17:H226),IF($O$11=1,G227,IF($O$11=2,((G227/$C$2)*8.5%),IF($O$11=3,0,0))))</f>
        <v>1431.6201500000002</v>
      </c>
      <c r="I227" s="92">
        <f ca="1">IF(F227&lt;&gt;"",IF($H$4&lt;&gt;"Sim",(G227+H227)*$G$9,((G227+H227)*$G$8)),SUM($I$17:I226))</f>
        <v>200.42682100000005</v>
      </c>
      <c r="J227" s="92">
        <f t="shared" ca="1" si="98"/>
        <v>0</v>
      </c>
      <c r="K227" s="92">
        <f t="shared" si="99"/>
        <v>0</v>
      </c>
      <c r="L227" s="92">
        <f t="shared" si="100"/>
        <v>0</v>
      </c>
      <c r="M227" s="92">
        <f t="shared" si="101"/>
        <v>0</v>
      </c>
      <c r="N227" s="92">
        <f ca="1">IF(F227&lt;&gt;"",SUM(J227:M227),SUM($N$17:N226))</f>
        <v>0</v>
      </c>
      <c r="O227" s="21">
        <f ca="1">IF(F227="",SUM($O$17:O226),P226*$H$1)</f>
        <v>5101.528304268978</v>
      </c>
      <c r="P227" s="21">
        <f t="shared" ca="1" si="110"/>
        <v>1055833.2289545399</v>
      </c>
      <c r="Q227" s="1"/>
      <c r="R227" s="49"/>
      <c r="S227" s="36">
        <v>211</v>
      </c>
      <c r="T227" s="20">
        <v>7</v>
      </c>
      <c r="U227" s="21">
        <f t="shared" ca="1" si="115"/>
        <v>1608562.1582656258</v>
      </c>
      <c r="V227" s="19">
        <f t="shared" ca="1" si="116"/>
        <v>16842.59</v>
      </c>
      <c r="W227" s="21">
        <f t="shared" ca="1" si="117"/>
        <v>7829.7576428552811</v>
      </c>
      <c r="X227" s="21">
        <f t="shared" ca="1" si="118"/>
        <v>1599549.3259084809</v>
      </c>
      <c r="Y227">
        <f t="shared" ca="1" si="111"/>
        <v>211</v>
      </c>
      <c r="AA227" s="213">
        <f t="shared" ca="1" si="102"/>
        <v>14316.201499999999</v>
      </c>
      <c r="AB227" s="213"/>
      <c r="AC227" s="38">
        <f t="shared" ca="1" si="112"/>
        <v>211</v>
      </c>
      <c r="AV227" s="43">
        <f t="shared" ca="1" si="113"/>
        <v>63097</v>
      </c>
      <c r="AW227" s="46">
        <f t="shared" si="97"/>
        <v>90</v>
      </c>
      <c r="AX227" s="81">
        <f t="shared" ca="1" si="103"/>
        <v>25929.968710530033</v>
      </c>
      <c r="AY227" s="10">
        <f t="shared" ca="1" si="114"/>
        <v>2307767.2152371728</v>
      </c>
    </row>
    <row r="228" spans="1:51" x14ac:dyDescent="0.25">
      <c r="A228" s="19">
        <f t="shared" ca="1" si="104"/>
        <v>25000</v>
      </c>
      <c r="B228" s="19">
        <f t="shared" ca="1" si="105"/>
        <v>16842.59</v>
      </c>
      <c r="C228" s="19">
        <f t="shared" ca="1" si="106"/>
        <v>8157.41</v>
      </c>
      <c r="D228" s="90">
        <f t="shared" ca="1" si="107"/>
        <v>52200</v>
      </c>
      <c r="E228" s="49">
        <f t="shared" ca="1" si="108"/>
        <v>2042</v>
      </c>
      <c r="F228" s="68">
        <f t="shared" ca="1" si="109"/>
        <v>11</v>
      </c>
      <c r="G228" s="91">
        <f ca="1">IF(F228="",SUM($G$17:G227),IF(F228=12,(B228*$C$2*2),($C$2*B228)))</f>
        <v>1431.6201500000002</v>
      </c>
      <c r="H228" s="92">
        <f ca="1">IF(F228="",SUM($H$17:H227),IF($O$11=1,G228,IF($O$11=2,((G228/$C$2)*8.5%),IF($O$11=3,0,0))))</f>
        <v>1431.6201500000002</v>
      </c>
      <c r="I228" s="92">
        <f ca="1">IF(F228&lt;&gt;"",IF($H$4&lt;&gt;"Sim",(G228+H228)*$G$9,((G228+H228)*$G$8)),SUM($I$17:I227))</f>
        <v>200.42682100000005</v>
      </c>
      <c r="J228" s="92">
        <f t="shared" ca="1" si="98"/>
        <v>0</v>
      </c>
      <c r="K228" s="92">
        <f t="shared" si="99"/>
        <v>0</v>
      </c>
      <c r="L228" s="92">
        <f t="shared" si="100"/>
        <v>0</v>
      </c>
      <c r="M228" s="92">
        <f t="shared" si="101"/>
        <v>0</v>
      </c>
      <c r="N228" s="92">
        <f ca="1">IF(F228&lt;&gt;"",SUM(J228:M228),SUM($N$17:N227))</f>
        <v>0</v>
      </c>
      <c r="O228" s="21">
        <f ca="1">IF(F228="",SUM($O$17:O227),P227*$H$1)</f>
        <v>5139.3216305056467</v>
      </c>
      <c r="P228" s="21">
        <f t="shared" ca="1" si="110"/>
        <v>1063635.3640640457</v>
      </c>
      <c r="Q228" s="1"/>
      <c r="R228" s="49"/>
      <c r="S228" s="36">
        <v>212</v>
      </c>
      <c r="T228" s="20">
        <v>8</v>
      </c>
      <c r="U228" s="21">
        <f t="shared" ca="1" si="115"/>
        <v>1599549.3259084809</v>
      </c>
      <c r="V228" s="19">
        <f t="shared" ca="1" si="116"/>
        <v>16842.59</v>
      </c>
      <c r="W228" s="21">
        <f t="shared" ca="1" si="117"/>
        <v>7785.8872256199184</v>
      </c>
      <c r="X228" s="21">
        <f t="shared" ca="1" si="118"/>
        <v>1590492.6231341008</v>
      </c>
      <c r="Y228">
        <f t="shared" ca="1" si="111"/>
        <v>212</v>
      </c>
      <c r="AA228" s="213">
        <f t="shared" ca="1" si="102"/>
        <v>14316.201499999999</v>
      </c>
      <c r="AB228" s="213"/>
      <c r="AC228" s="38">
        <f t="shared" ca="1" si="112"/>
        <v>212</v>
      </c>
      <c r="AV228" s="43">
        <f t="shared" ca="1" si="113"/>
        <v>63128</v>
      </c>
      <c r="AW228" s="46">
        <f t="shared" si="97"/>
        <v>89</v>
      </c>
      <c r="AX228" s="81">
        <f t="shared" ca="1" si="103"/>
        <v>26056.184144386301</v>
      </c>
      <c r="AY228" s="10">
        <f t="shared" ca="1" si="114"/>
        <v>2292944.2047059946</v>
      </c>
    </row>
    <row r="229" spans="1:51" x14ac:dyDescent="0.25">
      <c r="A229" s="19">
        <f t="shared" ca="1" si="104"/>
        <v>25000</v>
      </c>
      <c r="B229" s="19">
        <f t="shared" ca="1" si="105"/>
        <v>16842.59</v>
      </c>
      <c r="C229" s="19">
        <f t="shared" ca="1" si="106"/>
        <v>8157.41</v>
      </c>
      <c r="D229" s="90">
        <f t="shared" ca="1" si="107"/>
        <v>52231</v>
      </c>
      <c r="E229" s="49">
        <f t="shared" ca="1" si="108"/>
        <v>2042</v>
      </c>
      <c r="F229" s="68">
        <f t="shared" ca="1" si="109"/>
        <v>12</v>
      </c>
      <c r="G229" s="91">
        <f ca="1">IF(F229="",SUM($G$17:G228),IF(F229=12,(B229*$C$2*2),($C$2*B229)))</f>
        <v>2863.2403000000004</v>
      </c>
      <c r="H229" s="92">
        <f ca="1">IF(F229="",SUM($H$17:H228),IF($O$11=1,G229,IF($O$11=2,((G229/$C$2)*8.5%),IF($O$11=3,0,0))))</f>
        <v>2863.2403000000004</v>
      </c>
      <c r="I229" s="92">
        <f ca="1">IF(F229&lt;&gt;"",IF($H$4&lt;&gt;"Sim",(G229+H229)*$G$9,((G229+H229)*$G$8)),SUM($I$17:I228))</f>
        <v>400.85364200000009</v>
      </c>
      <c r="J229" s="92">
        <f t="shared" ca="1" si="98"/>
        <v>0</v>
      </c>
      <c r="K229" s="92">
        <f t="shared" si="99"/>
        <v>0</v>
      </c>
      <c r="L229" s="92">
        <f t="shared" si="100"/>
        <v>0</v>
      </c>
      <c r="M229" s="92">
        <f t="shared" si="101"/>
        <v>0</v>
      </c>
      <c r="N229" s="92">
        <f ca="1">IF(F229&lt;&gt;"",SUM(J229:M229),SUM($N$17:N228))</f>
        <v>0</v>
      </c>
      <c r="O229" s="21">
        <f ca="1">IF(F229="",SUM($O$17:O228),P228*$H$1)</f>
        <v>5177.2989176688052</v>
      </c>
      <c r="P229" s="21">
        <f t="shared" ca="1" si="110"/>
        <v>1074138.2899397146</v>
      </c>
      <c r="Q229" s="1"/>
      <c r="R229" s="49"/>
      <c r="S229" s="36">
        <v>213</v>
      </c>
      <c r="T229" s="20">
        <v>9</v>
      </c>
      <c r="U229" s="21">
        <f t="shared" ca="1" si="115"/>
        <v>1590492.6231341008</v>
      </c>
      <c r="V229" s="19">
        <f t="shared" ca="1" si="116"/>
        <v>16842.59</v>
      </c>
      <c r="W229" s="21">
        <f t="shared" ca="1" si="117"/>
        <v>7741.8032669103404</v>
      </c>
      <c r="X229" s="21">
        <f t="shared" ca="1" si="118"/>
        <v>1581391.8364010111</v>
      </c>
      <c r="Y229">
        <f t="shared" ca="1" si="111"/>
        <v>213</v>
      </c>
      <c r="AA229" s="213">
        <f t="shared" ca="1" si="102"/>
        <v>14316.201499999999</v>
      </c>
      <c r="AB229" s="213"/>
      <c r="AC229" s="38">
        <f t="shared" ca="1" si="112"/>
        <v>213</v>
      </c>
      <c r="AU229" s="77"/>
      <c r="AV229" s="43">
        <f t="shared" ca="1" si="113"/>
        <v>63158</v>
      </c>
      <c r="AW229" s="46">
        <f t="shared" si="97"/>
        <v>88</v>
      </c>
      <c r="AX229" s="81">
        <f t="shared" ca="1" si="103"/>
        <v>26183.013938248994</v>
      </c>
      <c r="AY229" s="10">
        <f t="shared" ca="1" si="114"/>
        <v>2277922.2126276623</v>
      </c>
    </row>
    <row r="230" spans="1:51" x14ac:dyDescent="0.25">
      <c r="A230" s="19">
        <f t="shared" ca="1" si="104"/>
        <v>25000</v>
      </c>
      <c r="B230" s="19">
        <f t="shared" ca="1" si="105"/>
        <v>16842.59</v>
      </c>
      <c r="C230" s="19">
        <f t="shared" ca="1" si="106"/>
        <v>8157.41</v>
      </c>
      <c r="D230" s="90">
        <f t="shared" ca="1" si="107"/>
        <v>52262</v>
      </c>
      <c r="E230" s="49">
        <f t="shared" ca="1" si="108"/>
        <v>2043</v>
      </c>
      <c r="F230" s="68">
        <f t="shared" ca="1" si="109"/>
        <v>1</v>
      </c>
      <c r="G230" s="91">
        <f ca="1">IF(F230="",SUM($G$17:G229),IF(F230=12,(B230*$C$2*2),($C$2*B230)))</f>
        <v>1431.6201500000002</v>
      </c>
      <c r="H230" s="92">
        <f ca="1">IF(F230="",SUM($H$17:H229),IF($O$11=1,G230,IF($O$11=2,((G230/$C$2)*8.5%),IF($O$11=3,0,0))))</f>
        <v>1431.6201500000002</v>
      </c>
      <c r="I230" s="92">
        <f ca="1">IF(F230&lt;&gt;"",IF($H$4&lt;&gt;"Sim",(G230+H230)*$G$9,((G230+H230)*$G$8)),SUM($I$17:I229))</f>
        <v>200.42682100000005</v>
      </c>
      <c r="J230" s="92">
        <f t="shared" ca="1" si="98"/>
        <v>0</v>
      </c>
      <c r="K230" s="92">
        <f t="shared" si="99"/>
        <v>0</v>
      </c>
      <c r="L230" s="92">
        <f t="shared" si="100"/>
        <v>0</v>
      </c>
      <c r="M230" s="92">
        <f t="shared" si="101"/>
        <v>0</v>
      </c>
      <c r="N230" s="92">
        <f ca="1">IF(F230&lt;&gt;"",SUM(J230:M230),SUM($N$17:N229))</f>
        <v>0</v>
      </c>
      <c r="O230" s="21">
        <f ca="1">IF(F230="",SUM($O$17:O229),P229*$H$1)</f>
        <v>5228.4224404526731</v>
      </c>
      <c r="P230" s="21">
        <f t="shared" ca="1" si="110"/>
        <v>1082029.5258591676</v>
      </c>
      <c r="Q230" s="1"/>
      <c r="R230" s="49"/>
      <c r="S230" s="36">
        <v>214</v>
      </c>
      <c r="T230" s="20">
        <v>10</v>
      </c>
      <c r="U230" s="21">
        <f t="shared" ca="1" si="115"/>
        <v>1581391.8364010111</v>
      </c>
      <c r="V230" s="19">
        <f t="shared" ca="1" si="116"/>
        <v>16842.59</v>
      </c>
      <c r="W230" s="21">
        <f t="shared" ca="1" si="117"/>
        <v>7697.504727302623</v>
      </c>
      <c r="X230" s="21">
        <f t="shared" ca="1" si="118"/>
        <v>1572246.7511283136</v>
      </c>
      <c r="Y230">
        <f t="shared" ca="1" si="111"/>
        <v>214</v>
      </c>
      <c r="AA230" s="213">
        <f t="shared" ca="1" si="102"/>
        <v>14316.201499999999</v>
      </c>
      <c r="AB230" s="213"/>
      <c r="AC230" s="38">
        <f t="shared" ca="1" si="112"/>
        <v>214</v>
      </c>
      <c r="AU230" s="77"/>
      <c r="AV230" s="43">
        <f t="shared" ca="1" si="113"/>
        <v>63189</v>
      </c>
      <c r="AW230" s="46">
        <f t="shared" si="97"/>
        <v>87</v>
      </c>
      <c r="AX230" s="81">
        <f t="shared" ca="1" si="103"/>
        <v>26310.461082546502</v>
      </c>
      <c r="AY230" s="10">
        <f t="shared" ca="1" si="114"/>
        <v>2262699.6530989991</v>
      </c>
    </row>
    <row r="231" spans="1:51" x14ac:dyDescent="0.25">
      <c r="A231" s="19">
        <f t="shared" ca="1" si="104"/>
        <v>25000</v>
      </c>
      <c r="B231" s="19">
        <f t="shared" ca="1" si="105"/>
        <v>16842.59</v>
      </c>
      <c r="C231" s="19">
        <f t="shared" ca="1" si="106"/>
        <v>8157.41</v>
      </c>
      <c r="D231" s="90">
        <f t="shared" ca="1" si="107"/>
        <v>52290</v>
      </c>
      <c r="E231" s="49">
        <f t="shared" ca="1" si="108"/>
        <v>2043</v>
      </c>
      <c r="F231" s="68">
        <f t="shared" ca="1" si="109"/>
        <v>2</v>
      </c>
      <c r="G231" s="91">
        <f ca="1">IF(F231="",SUM($G$17:G230),IF(F231=12,(B231*$C$2*2),($C$2*B231)))</f>
        <v>1431.6201500000002</v>
      </c>
      <c r="H231" s="92">
        <f ca="1">IF(F231="",SUM($H$17:H230),IF($O$11=1,G231,IF($O$11=2,((G231/$C$2)*8.5%),IF($O$11=3,0,0))))</f>
        <v>1431.6201500000002</v>
      </c>
      <c r="I231" s="92">
        <f ca="1">IF(F231&lt;&gt;"",IF($H$4&lt;&gt;"Sim",(G231+H231)*$G$9,((G231+H231)*$G$8)),SUM($I$17:I230))</f>
        <v>200.42682100000005</v>
      </c>
      <c r="J231" s="92">
        <f t="shared" ca="1" si="98"/>
        <v>0</v>
      </c>
      <c r="K231" s="92">
        <f t="shared" si="99"/>
        <v>0</v>
      </c>
      <c r="L231" s="92">
        <f t="shared" si="100"/>
        <v>0</v>
      </c>
      <c r="M231" s="92">
        <f t="shared" si="101"/>
        <v>0</v>
      </c>
      <c r="N231" s="92">
        <f ca="1">IF(F231&lt;&gt;"",SUM(J231:M231),SUM($N$17:N230))</f>
        <v>0</v>
      </c>
      <c r="O231" s="21">
        <f ca="1">IF(F231="",SUM($O$17:O230),P230*$H$1)</f>
        <v>5266.8334303136617</v>
      </c>
      <c r="P231" s="21">
        <f t="shared" ca="1" si="110"/>
        <v>1089959.1727684815</v>
      </c>
      <c r="Q231" s="1"/>
      <c r="R231" s="49"/>
      <c r="S231" s="36">
        <v>215</v>
      </c>
      <c r="T231" s="20">
        <v>11</v>
      </c>
      <c r="U231" s="21">
        <f t="shared" ca="1" si="115"/>
        <v>1572246.7511283136</v>
      </c>
      <c r="V231" s="19">
        <f t="shared" ca="1" si="116"/>
        <v>16842.59</v>
      </c>
      <c r="W231" s="21">
        <f t="shared" ca="1" si="117"/>
        <v>7652.9905623133936</v>
      </c>
      <c r="X231" s="21">
        <f t="shared" ca="1" si="118"/>
        <v>1563057.151690627</v>
      </c>
      <c r="Y231">
        <f t="shared" ca="1" si="111"/>
        <v>215</v>
      </c>
      <c r="AA231" s="213">
        <f t="shared" ca="1" si="102"/>
        <v>14316.201499999999</v>
      </c>
      <c r="AB231" s="213"/>
      <c r="AC231" s="38">
        <f t="shared" ca="1" si="112"/>
        <v>215</v>
      </c>
      <c r="AU231" s="77"/>
      <c r="AV231" s="43">
        <f t="shared" ca="1" si="113"/>
        <v>63220</v>
      </c>
      <c r="AW231" s="46">
        <f t="shared" si="97"/>
        <v>86</v>
      </c>
      <c r="AX231" s="81">
        <f t="shared" ca="1" si="103"/>
        <v>26438.528582263287</v>
      </c>
      <c r="AY231" s="10">
        <f t="shared" ca="1" si="114"/>
        <v>2247274.9294923795</v>
      </c>
    </row>
    <row r="232" spans="1:51" x14ac:dyDescent="0.25">
      <c r="A232" s="19">
        <f t="shared" ca="1" si="104"/>
        <v>25000</v>
      </c>
      <c r="B232" s="19">
        <f t="shared" ca="1" si="105"/>
        <v>16842.59</v>
      </c>
      <c r="C232" s="19">
        <f t="shared" ca="1" si="106"/>
        <v>8157.41</v>
      </c>
      <c r="D232" s="90">
        <f t="shared" ca="1" si="107"/>
        <v>52321</v>
      </c>
      <c r="E232" s="49">
        <f t="shared" ca="1" si="108"/>
        <v>2043</v>
      </c>
      <c r="F232" s="68">
        <f t="shared" ca="1" si="109"/>
        <v>3</v>
      </c>
      <c r="G232" s="91">
        <f ca="1">IF(F232="",SUM($G$17:G231),IF(F232=12,(B232*$C$2*2),($C$2*B232)))</f>
        <v>1431.6201500000002</v>
      </c>
      <c r="H232" s="92">
        <f ca="1">IF(F232="",SUM($H$17:H231),IF($O$11=1,G232,IF($O$11=2,((G232/$C$2)*8.5%),IF($O$11=3,0,0))))</f>
        <v>1431.6201500000002</v>
      </c>
      <c r="I232" s="92">
        <f ca="1">IF(F232&lt;&gt;"",IF($H$4&lt;&gt;"Sim",(G232+H232)*$G$9,((G232+H232)*$G$8)),SUM($I$17:I231))</f>
        <v>200.42682100000005</v>
      </c>
      <c r="J232" s="92">
        <f t="shared" ca="1" si="98"/>
        <v>0</v>
      </c>
      <c r="K232" s="92">
        <f t="shared" si="99"/>
        <v>0</v>
      </c>
      <c r="L232" s="92">
        <f t="shared" si="100"/>
        <v>0</v>
      </c>
      <c r="M232" s="92">
        <f t="shared" si="101"/>
        <v>0</v>
      </c>
      <c r="N232" s="92">
        <f ca="1">IF(F232&lt;&gt;"",SUM(J232:M232),SUM($N$17:N231))</f>
        <v>0</v>
      </c>
      <c r="O232" s="21">
        <f ca="1">IF(F232="",SUM($O$17:O231),P231*$H$1)</f>
        <v>5305.4313876100641</v>
      </c>
      <c r="P232" s="21">
        <f t="shared" ca="1" si="110"/>
        <v>1097927.4176350918</v>
      </c>
      <c r="Q232" s="1"/>
      <c r="R232" s="49"/>
      <c r="S232" s="36">
        <v>216</v>
      </c>
      <c r="T232" s="20">
        <v>12</v>
      </c>
      <c r="U232" s="21">
        <f t="shared" ca="1" si="115"/>
        <v>1563057.151690627</v>
      </c>
      <c r="V232" s="19">
        <f t="shared" ca="1" si="116"/>
        <v>16842.59</v>
      </c>
      <c r="W232" s="21">
        <f t="shared" ca="1" si="117"/>
        <v>7608.2597223752064</v>
      </c>
      <c r="X232" s="21">
        <f t="shared" ca="1" si="118"/>
        <v>1553822.8214130022</v>
      </c>
      <c r="Y232">
        <f t="shared" ca="1" si="111"/>
        <v>216</v>
      </c>
      <c r="AA232" s="213">
        <f t="shared" ca="1" si="102"/>
        <v>14316.201499999999</v>
      </c>
      <c r="AB232" s="213"/>
      <c r="AC232" s="38">
        <f t="shared" ca="1" si="112"/>
        <v>216</v>
      </c>
      <c r="AU232" s="77"/>
      <c r="AV232" s="43">
        <f t="shared" ca="1" si="113"/>
        <v>63248</v>
      </c>
      <c r="AW232" s="46">
        <f t="shared" si="97"/>
        <v>85</v>
      </c>
      <c r="AX232" s="81">
        <f t="shared" ca="1" si="103"/>
        <v>26567.21945701072</v>
      </c>
      <c r="AY232" s="10">
        <f t="shared" ca="1" si="114"/>
        <v>2231646.4343889006</v>
      </c>
    </row>
    <row r="233" spans="1:51" x14ac:dyDescent="0.25">
      <c r="A233" s="10">
        <f t="shared" ca="1" si="104"/>
        <v>25000</v>
      </c>
      <c r="B233" s="10">
        <f t="shared" ca="1" si="105"/>
        <v>16842.59</v>
      </c>
      <c r="C233" s="10">
        <f t="shared" ca="1" si="106"/>
        <v>8157.41</v>
      </c>
      <c r="D233" s="43">
        <f t="shared" ca="1" si="107"/>
        <v>52351</v>
      </c>
      <c r="E233" s="47">
        <f t="shared" ca="1" si="108"/>
        <v>2043</v>
      </c>
      <c r="F233" s="67">
        <f t="shared" ca="1" si="109"/>
        <v>4</v>
      </c>
      <c r="G233" s="11">
        <f ca="1">IF(F233="",SUM($G$17:G232),IF(F233=12,(B233*$C$2*2),($C$2*B233)))</f>
        <v>1431.6201500000002</v>
      </c>
      <c r="H233" s="61">
        <f ca="1">IF(F233="",SUM($H$17:H232),IF($O$11=1,G233,IF($O$11=2,((G233/$C$2)*8.5%),IF($O$11=3,0,0))))</f>
        <v>1431.6201500000002</v>
      </c>
      <c r="I233" s="61">
        <f ca="1">IF(F233&lt;&gt;"",IF($H$4&lt;&gt;"Sim",(G233+H233)*$G$9,((G233+H233)*$G$8)),SUM($I$17:I232))</f>
        <v>200.42682100000005</v>
      </c>
      <c r="J233" s="61">
        <f t="shared" ca="1" si="98"/>
        <v>0</v>
      </c>
      <c r="K233" s="61">
        <f t="shared" si="99"/>
        <v>0</v>
      </c>
      <c r="L233" s="61">
        <f t="shared" si="100"/>
        <v>0</v>
      </c>
      <c r="M233" s="61">
        <f t="shared" si="101"/>
        <v>0</v>
      </c>
      <c r="N233" s="61">
        <f ca="1">IF(F233&lt;&gt;"",SUM(J233:M233),SUM($N$17:N232))</f>
        <v>0</v>
      </c>
      <c r="O233" s="8">
        <f ca="1">IF(F233="",SUM($O$17:O232),P232*$H$1)</f>
        <v>5344.2172224153246</v>
      </c>
      <c r="P233" s="8">
        <f t="shared" ca="1" si="110"/>
        <v>1105934.4483365074</v>
      </c>
      <c r="Q233" s="1"/>
      <c r="R233" s="47">
        <v>19</v>
      </c>
      <c r="S233" s="36">
        <v>217</v>
      </c>
      <c r="T233" s="7">
        <v>1</v>
      </c>
      <c r="U233" s="8">
        <f t="shared" ca="1" si="115"/>
        <v>1553822.8214130022</v>
      </c>
      <c r="V233" s="10">
        <f t="shared" ca="1" si="116"/>
        <v>16842.59</v>
      </c>
      <c r="W233" s="8">
        <f t="shared" ca="1" si="117"/>
        <v>7563.3111528117897</v>
      </c>
      <c r="X233" s="8">
        <f t="shared" ca="1" si="118"/>
        <v>1544543.542565814</v>
      </c>
      <c r="Y233">
        <f t="shared" ca="1" si="111"/>
        <v>217</v>
      </c>
      <c r="AA233" s="202">
        <f t="shared" ca="1" si="102"/>
        <v>14316.201499999999</v>
      </c>
      <c r="AB233" s="202"/>
      <c r="AC233" s="38">
        <f t="shared" ca="1" si="112"/>
        <v>217</v>
      </c>
      <c r="AU233" s="77"/>
      <c r="AV233" s="43">
        <f t="shared" ca="1" si="113"/>
        <v>63279</v>
      </c>
      <c r="AW233" s="46">
        <f t="shared" si="97"/>
        <v>84</v>
      </c>
      <c r="AX233" s="81">
        <f t="shared" ca="1" si="103"/>
        <v>26696.536741098291</v>
      </c>
      <c r="AY233" s="10">
        <f t="shared" ca="1" si="114"/>
        <v>2215812.5495111579</v>
      </c>
    </row>
    <row r="234" spans="1:51" x14ac:dyDescent="0.25">
      <c r="A234" s="10">
        <f t="shared" ca="1" si="104"/>
        <v>25000</v>
      </c>
      <c r="B234" s="10">
        <f t="shared" ca="1" si="105"/>
        <v>16842.59</v>
      </c>
      <c r="C234" s="10">
        <f t="shared" ca="1" si="106"/>
        <v>8157.41</v>
      </c>
      <c r="D234" s="43">
        <f t="shared" ca="1" si="107"/>
        <v>52382</v>
      </c>
      <c r="E234" s="47">
        <f t="shared" ca="1" si="108"/>
        <v>2043</v>
      </c>
      <c r="F234" s="67">
        <f t="shared" ca="1" si="109"/>
        <v>5</v>
      </c>
      <c r="G234" s="11">
        <f ca="1">IF(F234="",SUM($G$17:G233),IF(F234=12,(B234*$C$2*2),($C$2*B234)))</f>
        <v>1431.6201500000002</v>
      </c>
      <c r="H234" s="61">
        <f ca="1">IF(F234="",SUM($H$17:H233),IF($O$11=1,G234,IF($O$11=2,((G234/$C$2)*8.5%),IF($O$11=3,0,0))))</f>
        <v>1431.6201500000002</v>
      </c>
      <c r="I234" s="61">
        <f ca="1">IF(F234&lt;&gt;"",IF($H$4&lt;&gt;"Sim",(G234+H234)*$G$9,((G234+H234)*$G$8)),SUM($I$17:I233))</f>
        <v>200.42682100000005</v>
      </c>
      <c r="J234" s="61">
        <f t="shared" ca="1" si="98"/>
        <v>0</v>
      </c>
      <c r="K234" s="61">
        <f t="shared" si="99"/>
        <v>0</v>
      </c>
      <c r="L234" s="61">
        <f t="shared" si="100"/>
        <v>0</v>
      </c>
      <c r="M234" s="61">
        <f t="shared" si="101"/>
        <v>0</v>
      </c>
      <c r="N234" s="61">
        <f ca="1">IF(F234&lt;&gt;"",SUM(J234:M234),SUM($N$17:N233))</f>
        <v>0</v>
      </c>
      <c r="O234" s="8">
        <f ca="1">IF(F234="",SUM($O$17:O233),P233*$H$1)</f>
        <v>5383.1918492327195</v>
      </c>
      <c r="P234" s="8">
        <f t="shared" ca="1" si="110"/>
        <v>1113980.4536647403</v>
      </c>
      <c r="Q234" s="1"/>
      <c r="R234" s="47"/>
      <c r="S234" s="36">
        <v>218</v>
      </c>
      <c r="T234" s="7">
        <v>2</v>
      </c>
      <c r="U234" s="8">
        <f t="shared" ca="1" si="115"/>
        <v>1544543.542565814</v>
      </c>
      <c r="V234" s="10">
        <f t="shared" ca="1" si="116"/>
        <v>16842.59</v>
      </c>
      <c r="W234" s="8">
        <f t="shared" ca="1" si="117"/>
        <v>7518.143793813183</v>
      </c>
      <c r="X234" s="8">
        <f t="shared" ca="1" si="118"/>
        <v>1535219.0963596271</v>
      </c>
      <c r="Y234">
        <f t="shared" ca="1" si="111"/>
        <v>218</v>
      </c>
      <c r="AA234" s="202">
        <f t="shared" ca="1" si="102"/>
        <v>14316.201499999999</v>
      </c>
      <c r="AB234" s="202"/>
      <c r="AC234" s="38">
        <f t="shared" ca="1" si="112"/>
        <v>218</v>
      </c>
      <c r="AU234" s="77"/>
      <c r="AV234" s="43">
        <f t="shared" ca="1" si="113"/>
        <v>63309</v>
      </c>
      <c r="AW234" s="46">
        <f t="shared" si="97"/>
        <v>83</v>
      </c>
      <c r="AX234" s="81">
        <f t="shared" ca="1" si="103"/>
        <v>26826.48348360512</v>
      </c>
      <c r="AY234" s="10">
        <f t="shared" ca="1" si="114"/>
        <v>2199771.6456556199</v>
      </c>
    </row>
    <row r="235" spans="1:51" x14ac:dyDescent="0.25">
      <c r="A235" s="10">
        <f t="shared" ca="1" si="104"/>
        <v>25000</v>
      </c>
      <c r="B235" s="10">
        <f t="shared" ca="1" si="105"/>
        <v>16842.59</v>
      </c>
      <c r="C235" s="10">
        <f t="shared" ca="1" si="106"/>
        <v>8157.41</v>
      </c>
      <c r="D235" s="43">
        <f t="shared" ca="1" si="107"/>
        <v>52412</v>
      </c>
      <c r="E235" s="47">
        <f t="shared" ca="1" si="108"/>
        <v>2043</v>
      </c>
      <c r="F235" s="67">
        <f t="shared" ca="1" si="109"/>
        <v>6</v>
      </c>
      <c r="G235" s="11">
        <f ca="1">IF(F235="",SUM($G$17:G234),IF(F235=12,(B235*$C$2*2),($C$2*B235)))</f>
        <v>1431.6201500000002</v>
      </c>
      <c r="H235" s="61">
        <f ca="1">IF(F235="",SUM($H$17:H234),IF($O$11=1,G235,IF($O$11=2,((G235/$C$2)*8.5%),IF($O$11=3,0,0))))</f>
        <v>1431.6201500000002</v>
      </c>
      <c r="I235" s="61">
        <f ca="1">IF(F235&lt;&gt;"",IF($H$4&lt;&gt;"Sim",(G235+H235)*$G$9,((G235+H235)*$G$8)),SUM($I$17:I234))</f>
        <v>200.42682100000005</v>
      </c>
      <c r="J235" s="61">
        <f t="shared" ca="1" si="98"/>
        <v>0</v>
      </c>
      <c r="K235" s="61">
        <f t="shared" si="99"/>
        <v>0</v>
      </c>
      <c r="L235" s="61">
        <f t="shared" si="100"/>
        <v>0</v>
      </c>
      <c r="M235" s="61">
        <f t="shared" si="101"/>
        <v>0</v>
      </c>
      <c r="N235" s="61">
        <f ca="1">IF(F235&lt;&gt;"",SUM(J235:M235),SUM($N$17:N234))</f>
        <v>0</v>
      </c>
      <c r="O235" s="8">
        <f ca="1">IF(F235="",SUM($O$17:O234),P234*$H$1)</f>
        <v>5422.3561870169124</v>
      </c>
      <c r="P235" s="8">
        <f t="shared" ca="1" si="110"/>
        <v>1122065.6233307575</v>
      </c>
      <c r="Q235" s="1"/>
      <c r="R235" s="47"/>
      <c r="S235" s="36">
        <v>219</v>
      </c>
      <c r="T235" s="7">
        <v>3</v>
      </c>
      <c r="U235" s="8">
        <f t="shared" ca="1" si="115"/>
        <v>1535219.0963596271</v>
      </c>
      <c r="V235" s="10">
        <f t="shared" ca="1" si="116"/>
        <v>16842.59</v>
      </c>
      <c r="W235" s="8">
        <f t="shared" ca="1" si="117"/>
        <v>7472.7565804107471</v>
      </c>
      <c r="X235" s="8">
        <f t="shared" ca="1" si="118"/>
        <v>1525849.2629400378</v>
      </c>
      <c r="Y235">
        <f t="shared" ca="1" si="111"/>
        <v>219</v>
      </c>
      <c r="AA235" s="202">
        <f t="shared" ca="1" si="102"/>
        <v>14316.201499999999</v>
      </c>
      <c r="AB235" s="202"/>
      <c r="AC235" s="38">
        <f t="shared" ca="1" si="112"/>
        <v>219</v>
      </c>
      <c r="AU235" s="77"/>
      <c r="AV235" s="43">
        <f t="shared" ca="1" si="113"/>
        <v>63340</v>
      </c>
      <c r="AW235" s="46">
        <f t="shared" si="97"/>
        <v>82</v>
      </c>
      <c r="AX235" s="81">
        <f t="shared" ca="1" si="103"/>
        <v>26957.06274845191</v>
      </c>
      <c r="AY235" s="10">
        <f t="shared" ca="1" si="114"/>
        <v>2183522.0826246049</v>
      </c>
    </row>
    <row r="236" spans="1:51" x14ac:dyDescent="0.25">
      <c r="A236" s="10">
        <f t="shared" ca="1" si="104"/>
        <v>25000</v>
      </c>
      <c r="B236" s="10">
        <f t="shared" ca="1" si="105"/>
        <v>16842.59</v>
      </c>
      <c r="C236" s="10">
        <f t="shared" ca="1" si="106"/>
        <v>8157.41</v>
      </c>
      <c r="D236" s="43">
        <f t="shared" ca="1" si="107"/>
        <v>52443</v>
      </c>
      <c r="E236" s="47">
        <f t="shared" ca="1" si="108"/>
        <v>2043</v>
      </c>
      <c r="F236" s="67">
        <f t="shared" ca="1" si="109"/>
        <v>7</v>
      </c>
      <c r="G236" s="11">
        <f ca="1">IF(F236="",SUM($G$17:G235),IF(F236=12,(B236*$C$2*2),($C$2*B236)))</f>
        <v>1431.6201500000002</v>
      </c>
      <c r="H236" s="61">
        <f ca="1">IF(F236="",SUM($H$17:H235),IF($O$11=1,G236,IF($O$11=2,((G236/$C$2)*8.5%),IF($O$11=3,0,0))))</f>
        <v>1431.6201500000002</v>
      </c>
      <c r="I236" s="61">
        <f ca="1">IF(F236&lt;&gt;"",IF($H$4&lt;&gt;"Sim",(G236+H236)*$G$9,((G236+H236)*$G$8)),SUM($I$17:I235))</f>
        <v>200.42682100000005</v>
      </c>
      <c r="J236" s="61">
        <f t="shared" ca="1" si="98"/>
        <v>0</v>
      </c>
      <c r="K236" s="61">
        <f t="shared" si="99"/>
        <v>0</v>
      </c>
      <c r="L236" s="61">
        <f t="shared" si="100"/>
        <v>0</v>
      </c>
      <c r="M236" s="61">
        <f t="shared" si="101"/>
        <v>0</v>
      </c>
      <c r="N236" s="61">
        <f ca="1">IF(F236&lt;&gt;"",SUM(J236:M236),SUM($N$17:N235))</f>
        <v>0</v>
      </c>
      <c r="O236" s="8">
        <f ca="1">IF(F236="",SUM($O$17:O235),P235*$H$1)</f>
        <v>5461.7111591956291</v>
      </c>
      <c r="P236" s="8">
        <f t="shared" ca="1" si="110"/>
        <v>1130190.1479689532</v>
      </c>
      <c r="Q236" s="1"/>
      <c r="R236" s="47"/>
      <c r="S236" s="36">
        <v>220</v>
      </c>
      <c r="T236" s="7">
        <v>4</v>
      </c>
      <c r="U236" s="8">
        <f t="shared" ca="1" si="115"/>
        <v>1525849.2629400378</v>
      </c>
      <c r="V236" s="10">
        <f t="shared" ca="1" si="116"/>
        <v>16842.59</v>
      </c>
      <c r="W236" s="8">
        <f t="shared" ca="1" si="117"/>
        <v>7427.148442452055</v>
      </c>
      <c r="X236" s="8">
        <f t="shared" ca="1" si="118"/>
        <v>1516433.8213824898</v>
      </c>
      <c r="Y236">
        <f t="shared" ca="1" si="111"/>
        <v>220</v>
      </c>
      <c r="AA236" s="202">
        <f t="shared" ca="1" si="102"/>
        <v>14316.201499999999</v>
      </c>
      <c r="AB236" s="202"/>
      <c r="AC236" s="38">
        <f t="shared" ca="1" si="112"/>
        <v>220</v>
      </c>
      <c r="AU236" s="77"/>
      <c r="AV236" s="43">
        <f t="shared" ca="1" si="113"/>
        <v>63370</v>
      </c>
      <c r="AW236" s="46">
        <f t="shared" si="97"/>
        <v>81</v>
      </c>
      <c r="AX236" s="81">
        <f t="shared" ca="1" si="103"/>
        <v>27088.277614473129</v>
      </c>
      <c r="AY236" s="10">
        <f t="shared" ca="1" si="114"/>
        <v>2167062.2091578506</v>
      </c>
    </row>
    <row r="237" spans="1:51" x14ac:dyDescent="0.25">
      <c r="A237" s="10">
        <f t="shared" ca="1" si="104"/>
        <v>25000</v>
      </c>
      <c r="B237" s="10">
        <f t="shared" ca="1" si="105"/>
        <v>16842.59</v>
      </c>
      <c r="C237" s="10">
        <f t="shared" ca="1" si="106"/>
        <v>8157.41</v>
      </c>
      <c r="D237" s="43">
        <f t="shared" ca="1" si="107"/>
        <v>52474</v>
      </c>
      <c r="E237" s="47">
        <f t="shared" ca="1" si="108"/>
        <v>2043</v>
      </c>
      <c r="F237" s="67">
        <f t="shared" ca="1" si="109"/>
        <v>8</v>
      </c>
      <c r="G237" s="11">
        <f ca="1">IF(F237="",SUM($G$17:G236),IF(F237=12,(B237*$C$2*2),($C$2*B237)))</f>
        <v>1431.6201500000002</v>
      </c>
      <c r="H237" s="61">
        <f ca="1">IF(F237="",SUM($H$17:H236),IF($O$11=1,G237,IF($O$11=2,((G237/$C$2)*8.5%),IF($O$11=3,0,0))))</f>
        <v>1431.6201500000002</v>
      </c>
      <c r="I237" s="61">
        <f ca="1">IF(F237&lt;&gt;"",IF($H$4&lt;&gt;"Sim",(G237+H237)*$G$9,((G237+H237)*$G$8)),SUM($I$17:I236))</f>
        <v>200.42682100000005</v>
      </c>
      <c r="J237" s="61">
        <f t="shared" ca="1" si="98"/>
        <v>0</v>
      </c>
      <c r="K237" s="61">
        <f t="shared" si="99"/>
        <v>0</v>
      </c>
      <c r="L237" s="61">
        <f t="shared" si="100"/>
        <v>0</v>
      </c>
      <c r="M237" s="61">
        <f t="shared" si="101"/>
        <v>0</v>
      </c>
      <c r="N237" s="61">
        <f ca="1">IF(F237&lt;&gt;"",SUM(J237:M237),SUM($N$17:N236))</f>
        <v>0</v>
      </c>
      <c r="O237" s="8">
        <f ca="1">IF(F237="",SUM($O$17:O236),P236*$H$1)</f>
        <v>5501.257693691422</v>
      </c>
      <c r="P237" s="8">
        <f t="shared" ca="1" si="110"/>
        <v>1138354.2191416449</v>
      </c>
      <c r="Q237" s="1"/>
      <c r="R237" s="47"/>
      <c r="S237" s="36">
        <v>221</v>
      </c>
      <c r="T237" s="7">
        <v>5</v>
      </c>
      <c r="U237" s="8">
        <f t="shared" ca="1" si="115"/>
        <v>1516433.8213824898</v>
      </c>
      <c r="V237" s="10">
        <f t="shared" ca="1" si="116"/>
        <v>16842.59</v>
      </c>
      <c r="W237" s="8">
        <f t="shared" ca="1" si="117"/>
        <v>7381.3183045756577</v>
      </c>
      <c r="X237" s="8">
        <f t="shared" ca="1" si="118"/>
        <v>1506972.5496870654</v>
      </c>
      <c r="Y237">
        <f t="shared" ca="1" si="111"/>
        <v>221</v>
      </c>
      <c r="AA237" s="202">
        <f t="shared" ca="1" si="102"/>
        <v>14316.201499999999</v>
      </c>
      <c r="AB237" s="202"/>
      <c r="AC237" s="38">
        <f t="shared" ca="1" si="112"/>
        <v>221</v>
      </c>
      <c r="AU237" s="77"/>
      <c r="AV237" s="43">
        <f t="shared" ca="1" si="113"/>
        <v>63401</v>
      </c>
      <c r="AW237" s="46">
        <f t="shared" si="97"/>
        <v>80</v>
      </c>
      <c r="AX237" s="81">
        <f t="shared" ca="1" si="103"/>
        <v>27220.131175489631</v>
      </c>
      <c r="AY237" s="10">
        <f t="shared" ca="1" si="114"/>
        <v>2150390.3628636808</v>
      </c>
    </row>
    <row r="238" spans="1:51" x14ac:dyDescent="0.25">
      <c r="A238" s="10">
        <f t="shared" ca="1" si="104"/>
        <v>25000</v>
      </c>
      <c r="B238" s="10">
        <f t="shared" ca="1" si="105"/>
        <v>16842.59</v>
      </c>
      <c r="C238" s="10">
        <f t="shared" ca="1" si="106"/>
        <v>8157.41</v>
      </c>
      <c r="D238" s="43">
        <f t="shared" ca="1" si="107"/>
        <v>52504</v>
      </c>
      <c r="E238" s="47">
        <f t="shared" ca="1" si="108"/>
        <v>2043</v>
      </c>
      <c r="F238" s="67">
        <f t="shared" ca="1" si="109"/>
        <v>9</v>
      </c>
      <c r="G238" s="11">
        <f ca="1">IF(F238="",SUM($G$17:G237),IF(F238=12,(B238*$C$2*2),($C$2*B238)))</f>
        <v>1431.6201500000002</v>
      </c>
      <c r="H238" s="61">
        <f ca="1">IF(F238="",SUM($H$17:H237),IF($O$11=1,G238,IF($O$11=2,((G238/$C$2)*8.5%),IF($O$11=3,0,0))))</f>
        <v>1431.6201500000002</v>
      </c>
      <c r="I238" s="61">
        <f ca="1">IF(F238&lt;&gt;"",IF($H$4&lt;&gt;"Sim",(G238+H238)*$G$9,((G238+H238)*$G$8)),SUM($I$17:I237))</f>
        <v>200.42682100000005</v>
      </c>
      <c r="J238" s="61">
        <f t="shared" ca="1" si="98"/>
        <v>0</v>
      </c>
      <c r="K238" s="61">
        <f t="shared" si="99"/>
        <v>0</v>
      </c>
      <c r="L238" s="61">
        <f t="shared" si="100"/>
        <v>0</v>
      </c>
      <c r="M238" s="61">
        <f t="shared" si="101"/>
        <v>0</v>
      </c>
      <c r="N238" s="61">
        <f ca="1">IF(F238&lt;&gt;"",SUM(J238:M238),SUM($N$17:N237))</f>
        <v>0</v>
      </c>
      <c r="O238" s="8">
        <f ca="1">IF(F238="",SUM($O$17:O237),P237*$H$1)</f>
        <v>5540.9967229435579</v>
      </c>
      <c r="P238" s="8">
        <f t="shared" ca="1" si="110"/>
        <v>1146558.0293435887</v>
      </c>
      <c r="Q238" s="1"/>
      <c r="R238" s="47"/>
      <c r="S238" s="36">
        <v>222</v>
      </c>
      <c r="T238" s="7">
        <v>6</v>
      </c>
      <c r="U238" s="8">
        <f t="shared" ca="1" si="115"/>
        <v>1506972.5496870654</v>
      </c>
      <c r="V238" s="10">
        <f t="shared" ca="1" si="116"/>
        <v>16842.59</v>
      </c>
      <c r="W238" s="8">
        <f t="shared" ca="1" si="117"/>
        <v>7335.2650861857301</v>
      </c>
      <c r="X238" s="8">
        <f t="shared" ca="1" si="118"/>
        <v>1497465.224773251</v>
      </c>
      <c r="Y238">
        <f t="shared" ca="1" si="111"/>
        <v>222</v>
      </c>
      <c r="AA238" s="202">
        <f t="shared" ca="1" si="102"/>
        <v>14316.201499999999</v>
      </c>
      <c r="AB238" s="202"/>
      <c r="AC238" s="38">
        <f t="shared" ca="1" si="112"/>
        <v>222</v>
      </c>
      <c r="AU238" s="77"/>
      <c r="AV238" s="43">
        <f t="shared" ca="1" si="113"/>
        <v>63432</v>
      </c>
      <c r="AW238" s="46">
        <f t="shared" si="97"/>
        <v>79</v>
      </c>
      <c r="AX238" s="81">
        <f t="shared" ca="1" si="103"/>
        <v>27352.626540381596</v>
      </c>
      <c r="AY238" s="10">
        <f t="shared" ca="1" si="114"/>
        <v>2133504.8701497647</v>
      </c>
    </row>
    <row r="239" spans="1:51" x14ac:dyDescent="0.25">
      <c r="A239" s="10">
        <f t="shared" ca="1" si="104"/>
        <v>25000</v>
      </c>
      <c r="B239" s="10">
        <f t="shared" ca="1" si="105"/>
        <v>16842.59</v>
      </c>
      <c r="C239" s="10">
        <f t="shared" ca="1" si="106"/>
        <v>8157.41</v>
      </c>
      <c r="D239" s="43">
        <f t="shared" ca="1" si="107"/>
        <v>52535</v>
      </c>
      <c r="E239" s="47">
        <f t="shared" ca="1" si="108"/>
        <v>2043</v>
      </c>
      <c r="F239" s="67">
        <f t="shared" ca="1" si="109"/>
        <v>10</v>
      </c>
      <c r="G239" s="11">
        <f ca="1">IF(F239="",SUM($G$17:G238),IF(F239=12,(B239*$C$2*2),($C$2*B239)))</f>
        <v>1431.6201500000002</v>
      </c>
      <c r="H239" s="61">
        <f ca="1">IF(F239="",SUM($H$17:H238),IF($O$11=1,G239,IF($O$11=2,((G239/$C$2)*8.5%),IF($O$11=3,0,0))))</f>
        <v>1431.6201500000002</v>
      </c>
      <c r="I239" s="61">
        <f ca="1">IF(F239&lt;&gt;"",IF($H$4&lt;&gt;"Sim",(G239+H239)*$G$9,((G239+H239)*$G$8)),SUM($I$17:I238))</f>
        <v>200.42682100000005</v>
      </c>
      <c r="J239" s="61">
        <f t="shared" ca="1" si="98"/>
        <v>0</v>
      </c>
      <c r="K239" s="61">
        <f t="shared" si="99"/>
        <v>0</v>
      </c>
      <c r="L239" s="61">
        <f t="shared" si="100"/>
        <v>0</v>
      </c>
      <c r="M239" s="61">
        <f t="shared" si="101"/>
        <v>0</v>
      </c>
      <c r="N239" s="61">
        <f ca="1">IF(F239&lt;&gt;"",SUM(J239:M239),SUM($N$17:N238))</f>
        <v>0</v>
      </c>
      <c r="O239" s="8">
        <f ca="1">IF(F239="",SUM($O$17:O238),P238*$H$1)</f>
        <v>5580.9291839299967</v>
      </c>
      <c r="P239" s="8">
        <f t="shared" ca="1" si="110"/>
        <v>1154801.7720065189</v>
      </c>
      <c r="Q239" s="1"/>
      <c r="R239" s="47"/>
      <c r="S239" s="36">
        <v>223</v>
      </c>
      <c r="T239" s="7">
        <v>7</v>
      </c>
      <c r="U239" s="8">
        <f t="shared" ca="1" si="115"/>
        <v>1497465.224773251</v>
      </c>
      <c r="V239" s="10">
        <f t="shared" ca="1" si="116"/>
        <v>16842.59</v>
      </c>
      <c r="W239" s="8">
        <f t="shared" ca="1" si="117"/>
        <v>7288.987701426593</v>
      </c>
      <c r="X239" s="8">
        <f t="shared" ca="1" si="118"/>
        <v>1487911.6224746774</v>
      </c>
      <c r="Y239">
        <f t="shared" ca="1" si="111"/>
        <v>223</v>
      </c>
      <c r="AA239" s="202">
        <f t="shared" ca="1" si="102"/>
        <v>14316.201499999999</v>
      </c>
      <c r="AB239" s="202"/>
      <c r="AC239" s="38">
        <f t="shared" ca="1" si="112"/>
        <v>223</v>
      </c>
      <c r="AU239" s="77"/>
      <c r="AV239" s="43">
        <f t="shared" ca="1" si="113"/>
        <v>63462</v>
      </c>
      <c r="AW239" s="46">
        <f t="shared" si="97"/>
        <v>78</v>
      </c>
      <c r="AX239" s="81">
        <f t="shared" ca="1" si="103"/>
        <v>27485.766833161852</v>
      </c>
      <c r="AY239" s="10">
        <f t="shared" ca="1" si="114"/>
        <v>2116404.0461534625</v>
      </c>
    </row>
    <row r="240" spans="1:51" x14ac:dyDescent="0.25">
      <c r="A240" s="10">
        <f t="shared" ca="1" si="104"/>
        <v>25000</v>
      </c>
      <c r="B240" s="10">
        <f t="shared" ca="1" si="105"/>
        <v>16842.59</v>
      </c>
      <c r="C240" s="10">
        <f t="shared" ca="1" si="106"/>
        <v>8157.41</v>
      </c>
      <c r="D240" s="43">
        <f t="shared" ca="1" si="107"/>
        <v>52565</v>
      </c>
      <c r="E240" s="47">
        <f t="shared" ca="1" si="108"/>
        <v>2043</v>
      </c>
      <c r="F240" s="67">
        <f t="shared" ca="1" si="109"/>
        <v>11</v>
      </c>
      <c r="G240" s="11">
        <f ca="1">IF(F240="",SUM($G$17:G239),IF(F240=12,(B240*$C$2*2),($C$2*B240)))</f>
        <v>1431.6201500000002</v>
      </c>
      <c r="H240" s="61">
        <f ca="1">IF(F240="",SUM($H$17:H239),IF($O$11=1,G240,IF($O$11=2,((G240/$C$2)*8.5%),IF($O$11=3,0,0))))</f>
        <v>1431.6201500000002</v>
      </c>
      <c r="I240" s="61">
        <f ca="1">IF(F240&lt;&gt;"",IF($H$4&lt;&gt;"Sim",(G240+H240)*$G$9,((G240+H240)*$G$8)),SUM($I$17:I239))</f>
        <v>200.42682100000005</v>
      </c>
      <c r="J240" s="61">
        <f t="shared" ca="1" si="98"/>
        <v>0</v>
      </c>
      <c r="K240" s="61">
        <f t="shared" si="99"/>
        <v>0</v>
      </c>
      <c r="L240" s="61">
        <f t="shared" si="100"/>
        <v>0</v>
      </c>
      <c r="M240" s="61">
        <f t="shared" si="101"/>
        <v>0</v>
      </c>
      <c r="N240" s="61">
        <f ca="1">IF(F240&lt;&gt;"",SUM(J240:M240),SUM($N$17:N239))</f>
        <v>0</v>
      </c>
      <c r="O240" s="8">
        <f ca="1">IF(F240="",SUM($O$17:O239),P239*$H$1)</f>
        <v>5621.0560181894853</v>
      </c>
      <c r="P240" s="8">
        <f t="shared" ca="1" si="110"/>
        <v>1163085.6415037087</v>
      </c>
      <c r="Q240" s="1"/>
      <c r="R240" s="47"/>
      <c r="S240" s="36">
        <v>224</v>
      </c>
      <c r="T240" s="7">
        <v>8</v>
      </c>
      <c r="U240" s="8">
        <f t="shared" ca="1" si="115"/>
        <v>1487911.6224746774</v>
      </c>
      <c r="V240" s="10">
        <f t="shared" ca="1" si="116"/>
        <v>16842.59</v>
      </c>
      <c r="W240" s="8">
        <f t="shared" ca="1" si="117"/>
        <v>7242.4850591571085</v>
      </c>
      <c r="X240" s="8">
        <f t="shared" ca="1" si="118"/>
        <v>1478311.5175338343</v>
      </c>
      <c r="Y240">
        <f t="shared" ca="1" si="111"/>
        <v>224</v>
      </c>
      <c r="AA240" s="202">
        <f t="shared" ca="1" si="102"/>
        <v>14316.201499999999</v>
      </c>
      <c r="AB240" s="202"/>
      <c r="AC240" s="38">
        <f t="shared" ca="1" si="112"/>
        <v>224</v>
      </c>
      <c r="AU240" s="77"/>
      <c r="AV240" s="43">
        <f t="shared" ca="1" si="113"/>
        <v>63493</v>
      </c>
      <c r="AW240" s="46">
        <f t="shared" si="97"/>
        <v>77</v>
      </c>
      <c r="AX240" s="81">
        <f t="shared" ca="1" si="103"/>
        <v>27619.555193049495</v>
      </c>
      <c r="AY240" s="10">
        <f t="shared" ca="1" si="114"/>
        <v>2099086.1946717617</v>
      </c>
    </row>
    <row r="241" spans="1:51" x14ac:dyDescent="0.25">
      <c r="A241" s="10">
        <f t="shared" ca="1" si="104"/>
        <v>25000</v>
      </c>
      <c r="B241" s="10">
        <f t="shared" ca="1" si="105"/>
        <v>16842.59</v>
      </c>
      <c r="C241" s="10">
        <f t="shared" ca="1" si="106"/>
        <v>8157.41</v>
      </c>
      <c r="D241" s="43">
        <f t="shared" ca="1" si="107"/>
        <v>52596</v>
      </c>
      <c r="E241" s="47">
        <f t="shared" ca="1" si="108"/>
        <v>2043</v>
      </c>
      <c r="F241" s="67">
        <f t="shared" ca="1" si="109"/>
        <v>12</v>
      </c>
      <c r="G241" s="11">
        <f ca="1">IF(F241="",SUM($G$17:G240),IF(F241=12,(B241*$C$2*2),($C$2*B241)))</f>
        <v>2863.2403000000004</v>
      </c>
      <c r="H241" s="61">
        <f ca="1">IF(F241="",SUM($H$17:H240),IF($O$11=1,G241,IF($O$11=2,((G241/$C$2)*8.5%),IF($O$11=3,0,0))))</f>
        <v>2863.2403000000004</v>
      </c>
      <c r="I241" s="61">
        <f ca="1">IF(F241&lt;&gt;"",IF($H$4&lt;&gt;"Sim",(G241+H241)*$G$9,((G241+H241)*$G$8)),SUM($I$17:I240))</f>
        <v>400.85364200000009</v>
      </c>
      <c r="J241" s="61">
        <f t="shared" ca="1" si="98"/>
        <v>0</v>
      </c>
      <c r="K241" s="61">
        <f t="shared" si="99"/>
        <v>0</v>
      </c>
      <c r="L241" s="61">
        <f t="shared" si="100"/>
        <v>0</v>
      </c>
      <c r="M241" s="61">
        <f t="shared" si="101"/>
        <v>0</v>
      </c>
      <c r="N241" s="61">
        <f ca="1">IF(F241&lt;&gt;"",SUM(J241:M241),SUM($N$17:N240))</f>
        <v>0</v>
      </c>
      <c r="O241" s="8">
        <f ca="1">IF(F241="",SUM($O$17:O240),P240*$H$1)</f>
        <v>5661.3781718437594</v>
      </c>
      <c r="P241" s="8">
        <f t="shared" ca="1" si="110"/>
        <v>1174072.6466335524</v>
      </c>
      <c r="Q241" s="1"/>
      <c r="R241" s="47"/>
      <c r="S241" s="36">
        <v>225</v>
      </c>
      <c r="T241" s="7">
        <v>9</v>
      </c>
      <c r="U241" s="8">
        <f t="shared" ca="1" si="115"/>
        <v>1478311.5175338343</v>
      </c>
      <c r="V241" s="10">
        <f t="shared" ca="1" si="116"/>
        <v>16842.59</v>
      </c>
      <c r="W241" s="8">
        <f t="shared" ca="1" si="117"/>
        <v>7195.7560629249547</v>
      </c>
      <c r="X241" s="8">
        <f t="shared" ca="1" si="118"/>
        <v>1468664.6835967591</v>
      </c>
      <c r="Y241">
        <f t="shared" ca="1" si="111"/>
        <v>225</v>
      </c>
      <c r="AA241" s="202">
        <f t="shared" ca="1" si="102"/>
        <v>14316.201499999999</v>
      </c>
      <c r="AB241" s="202"/>
      <c r="AC241" s="38">
        <f t="shared" ca="1" si="112"/>
        <v>225</v>
      </c>
      <c r="AU241" s="77"/>
      <c r="AV241" s="43">
        <f t="shared" ca="1" si="113"/>
        <v>63523</v>
      </c>
      <c r="AW241" s="46">
        <f t="shared" si="97"/>
        <v>76</v>
      </c>
      <c r="AX241" s="81">
        <f t="shared" ca="1" si="103"/>
        <v>27753.994774543949</v>
      </c>
      <c r="AY241" s="10">
        <f t="shared" ca="1" si="114"/>
        <v>2081549.6080907963</v>
      </c>
    </row>
    <row r="242" spans="1:51" x14ac:dyDescent="0.25">
      <c r="A242" s="10">
        <f t="shared" ca="1" si="104"/>
        <v>25000</v>
      </c>
      <c r="B242" s="10">
        <f t="shared" ca="1" si="105"/>
        <v>16842.59</v>
      </c>
      <c r="C242" s="10">
        <f t="shared" ca="1" si="106"/>
        <v>8157.41</v>
      </c>
      <c r="D242" s="43">
        <f t="shared" ca="1" si="107"/>
        <v>52627</v>
      </c>
      <c r="E242" s="47">
        <f t="shared" ca="1" si="108"/>
        <v>2044</v>
      </c>
      <c r="F242" s="67">
        <f t="shared" ca="1" si="109"/>
        <v>1</v>
      </c>
      <c r="G242" s="11">
        <f ca="1">IF(F242="",SUM($G$17:G241),IF(F242=12,(B242*$C$2*2),($C$2*B242)))</f>
        <v>1431.6201500000002</v>
      </c>
      <c r="H242" s="61">
        <f ca="1">IF(F242="",SUM($H$17:H241),IF($O$11=1,G242,IF($O$11=2,((G242/$C$2)*8.5%),IF($O$11=3,0,0))))</f>
        <v>1431.6201500000002</v>
      </c>
      <c r="I242" s="61">
        <f ca="1">IF(F242&lt;&gt;"",IF($H$4&lt;&gt;"Sim",(G242+H242)*$G$9,((G242+H242)*$G$8)),SUM($I$17:I241))</f>
        <v>200.42682100000005</v>
      </c>
      <c r="J242" s="61">
        <f t="shared" ca="1" si="98"/>
        <v>0</v>
      </c>
      <c r="K242" s="61">
        <f t="shared" si="99"/>
        <v>0</v>
      </c>
      <c r="L242" s="61">
        <f t="shared" si="100"/>
        <v>0</v>
      </c>
      <c r="M242" s="61">
        <f t="shared" si="101"/>
        <v>0</v>
      </c>
      <c r="N242" s="61">
        <f ca="1">IF(F242&lt;&gt;"",SUM(J242:M242),SUM($N$17:N241))</f>
        <v>0</v>
      </c>
      <c r="O242" s="8">
        <f ca="1">IF(F242="",SUM($O$17:O241),P241*$H$1)</f>
        <v>5714.8579748749571</v>
      </c>
      <c r="P242" s="8">
        <f t="shared" ca="1" si="110"/>
        <v>1182450.3180874276</v>
      </c>
      <c r="Q242" s="1"/>
      <c r="R242" s="47"/>
      <c r="S242" s="36">
        <v>226</v>
      </c>
      <c r="T242" s="7">
        <v>10</v>
      </c>
      <c r="U242" s="8">
        <f t="shared" ca="1" si="115"/>
        <v>1468664.6835967591</v>
      </c>
      <c r="V242" s="10">
        <f t="shared" ca="1" si="116"/>
        <v>16842.59</v>
      </c>
      <c r="W242" s="8">
        <f t="shared" ca="1" si="117"/>
        <v>7148.7996109407741</v>
      </c>
      <c r="X242" s="8">
        <f t="shared" ca="1" si="118"/>
        <v>1458970.8932076998</v>
      </c>
      <c r="Y242">
        <f t="shared" ca="1" si="111"/>
        <v>226</v>
      </c>
      <c r="AA242" s="202">
        <f t="shared" ca="1" si="102"/>
        <v>14316.201499999999</v>
      </c>
      <c r="AB242" s="202"/>
      <c r="AC242" s="38">
        <f t="shared" ca="1" si="112"/>
        <v>226</v>
      </c>
      <c r="AU242" s="77"/>
      <c r="AV242" s="43">
        <f t="shared" ca="1" si="113"/>
        <v>63554</v>
      </c>
      <c r="AW242" s="46">
        <f t="shared" si="97"/>
        <v>75</v>
      </c>
      <c r="AX242" s="81">
        <f t="shared" ca="1" si="103"/>
        <v>27889.088747499311</v>
      </c>
      <c r="AY242" s="10">
        <f t="shared" ca="1" si="114"/>
        <v>2063792.5673149489</v>
      </c>
    </row>
    <row r="243" spans="1:51" x14ac:dyDescent="0.25">
      <c r="A243" s="10">
        <f t="shared" ca="1" si="104"/>
        <v>25000</v>
      </c>
      <c r="B243" s="10">
        <f t="shared" ca="1" si="105"/>
        <v>16842.59</v>
      </c>
      <c r="C243" s="10">
        <f t="shared" ca="1" si="106"/>
        <v>8157.41</v>
      </c>
      <c r="D243" s="43">
        <f t="shared" ca="1" si="107"/>
        <v>52656</v>
      </c>
      <c r="E243" s="47">
        <f t="shared" ca="1" si="108"/>
        <v>2044</v>
      </c>
      <c r="F243" s="67">
        <f t="shared" ca="1" si="109"/>
        <v>2</v>
      </c>
      <c r="G243" s="11">
        <f ca="1">IF(F243="",SUM($G$17:G242),IF(F243=12,(B243*$C$2*2),($C$2*B243)))</f>
        <v>1431.6201500000002</v>
      </c>
      <c r="H243" s="61">
        <f ca="1">IF(F243="",SUM($H$17:H242),IF($O$11=1,G243,IF($O$11=2,((G243/$C$2)*8.5%),IF($O$11=3,0,0))))</f>
        <v>1431.6201500000002</v>
      </c>
      <c r="I243" s="61">
        <f ca="1">IF(F243&lt;&gt;"",IF($H$4&lt;&gt;"Sim",(G243+H243)*$G$9,((G243+H243)*$G$8)),SUM($I$17:I242))</f>
        <v>200.42682100000005</v>
      </c>
      <c r="J243" s="61">
        <f t="shared" ca="1" si="98"/>
        <v>0</v>
      </c>
      <c r="K243" s="61">
        <f t="shared" si="99"/>
        <v>0</v>
      </c>
      <c r="L243" s="61">
        <f t="shared" si="100"/>
        <v>0</v>
      </c>
      <c r="M243" s="61">
        <f t="shared" si="101"/>
        <v>0</v>
      </c>
      <c r="N243" s="61">
        <f ca="1">IF(F243&lt;&gt;"",SUM(J243:M243),SUM($N$17:N242))</f>
        <v>0</v>
      </c>
      <c r="O243" s="8">
        <f ca="1">IF(F243="",SUM($O$17:O242),P242*$H$1)</f>
        <v>5755.6367142965255</v>
      </c>
      <c r="P243" s="8">
        <f t="shared" ca="1" si="110"/>
        <v>1190868.7682807243</v>
      </c>
      <c r="Q243" s="1"/>
      <c r="R243" s="47"/>
      <c r="S243" s="36">
        <v>227</v>
      </c>
      <c r="T243" s="7">
        <v>11</v>
      </c>
      <c r="U243" s="8">
        <f t="shared" ca="1" si="115"/>
        <v>1458970.8932076998</v>
      </c>
      <c r="V243" s="10">
        <f t="shared" ca="1" si="116"/>
        <v>16842.59</v>
      </c>
      <c r="W243" s="8">
        <f t="shared" ca="1" si="117"/>
        <v>7101.6145960521917</v>
      </c>
      <c r="X243" s="8">
        <f t="shared" ca="1" si="118"/>
        <v>1449229.9178037518</v>
      </c>
      <c r="Y243">
        <f t="shared" ca="1" si="111"/>
        <v>227</v>
      </c>
      <c r="AA243" s="202">
        <f t="shared" ca="1" si="102"/>
        <v>14316.201499999999</v>
      </c>
      <c r="AB243" s="202"/>
      <c r="AC243" s="38">
        <f t="shared" ca="1" si="112"/>
        <v>227</v>
      </c>
      <c r="AU243" s="77"/>
      <c r="AV243" s="43">
        <f t="shared" ca="1" si="113"/>
        <v>63585</v>
      </c>
      <c r="AW243" s="46">
        <f t="shared" si="97"/>
        <v>74</v>
      </c>
      <c r="AX243" s="81">
        <f t="shared" ca="1" si="103"/>
        <v>28024.840297199102</v>
      </c>
      <c r="AY243" s="10">
        <f t="shared" ca="1" si="114"/>
        <v>2045813.3416955345</v>
      </c>
    </row>
    <row r="244" spans="1:51" x14ac:dyDescent="0.25">
      <c r="A244" s="10">
        <f t="shared" ca="1" si="104"/>
        <v>25000</v>
      </c>
      <c r="B244" s="10">
        <f t="shared" ca="1" si="105"/>
        <v>16842.59</v>
      </c>
      <c r="C244" s="10">
        <f t="shared" ca="1" si="106"/>
        <v>8157.41</v>
      </c>
      <c r="D244" s="43">
        <f t="shared" ca="1" si="107"/>
        <v>52687</v>
      </c>
      <c r="E244" s="47">
        <f t="shared" ca="1" si="108"/>
        <v>2044</v>
      </c>
      <c r="F244" s="67">
        <f t="shared" ca="1" si="109"/>
        <v>3</v>
      </c>
      <c r="G244" s="11">
        <f ca="1">IF(F244="",SUM($G$17:G243),IF(F244=12,(B244*$C$2*2),($C$2*B244)))</f>
        <v>1431.6201500000002</v>
      </c>
      <c r="H244" s="61">
        <f ca="1">IF(F244="",SUM($H$17:H243),IF($O$11=1,G244,IF($O$11=2,((G244/$C$2)*8.5%),IF($O$11=3,0,0))))</f>
        <v>1431.6201500000002</v>
      </c>
      <c r="I244" s="61">
        <f ca="1">IF(F244&lt;&gt;"",IF($H$4&lt;&gt;"Sim",(G244+H244)*$G$9,((G244+H244)*$G$8)),SUM($I$17:I243))</f>
        <v>200.42682100000005</v>
      </c>
      <c r="J244" s="61">
        <f t="shared" ca="1" si="98"/>
        <v>0</v>
      </c>
      <c r="K244" s="61">
        <f t="shared" si="99"/>
        <v>0</v>
      </c>
      <c r="L244" s="61">
        <f t="shared" si="100"/>
        <v>0</v>
      </c>
      <c r="M244" s="61">
        <f t="shared" si="101"/>
        <v>0</v>
      </c>
      <c r="N244" s="61">
        <f ca="1">IF(F244&lt;&gt;"",SUM(J244:M244),SUM($N$17:N243))</f>
        <v>0</v>
      </c>
      <c r="O244" s="8">
        <f ca="1">IF(F244="",SUM($O$17:O243),P243*$H$1)</f>
        <v>5796.6139462942192</v>
      </c>
      <c r="P244" s="8">
        <f t="shared" ca="1" si="110"/>
        <v>1199328.1957060187</v>
      </c>
      <c r="Q244" s="1"/>
      <c r="R244" s="47"/>
      <c r="S244" s="36">
        <v>228</v>
      </c>
      <c r="T244" s="7">
        <v>12</v>
      </c>
      <c r="U244" s="8">
        <f t="shared" ca="1" si="115"/>
        <v>1449229.9178037518</v>
      </c>
      <c r="V244" s="10">
        <f t="shared" ca="1" si="116"/>
        <v>16842.59</v>
      </c>
      <c r="W244" s="8">
        <f t="shared" ca="1" si="117"/>
        <v>7054.1999057177118</v>
      </c>
      <c r="X244" s="8">
        <f t="shared" ca="1" si="118"/>
        <v>1439441.5277094694</v>
      </c>
      <c r="Y244">
        <f t="shared" ca="1" si="111"/>
        <v>228</v>
      </c>
      <c r="AA244" s="202">
        <f t="shared" ca="1" si="102"/>
        <v>14316.201499999999</v>
      </c>
      <c r="AB244" s="202"/>
      <c r="AC244" s="38">
        <f t="shared" ca="1" si="112"/>
        <v>228</v>
      </c>
      <c r="AU244" s="77"/>
      <c r="AV244" s="43">
        <f t="shared" ca="1" si="113"/>
        <v>63613</v>
      </c>
      <c r="AW244" s="46">
        <f t="shared" si="97"/>
        <v>73</v>
      </c>
      <c r="AX244" s="81">
        <f t="shared" ca="1" si="103"/>
        <v>28161.252624431381</v>
      </c>
      <c r="AY244" s="10">
        <f t="shared" ca="1" si="114"/>
        <v>2027610.1889590595</v>
      </c>
    </row>
    <row r="245" spans="1:51" x14ac:dyDescent="0.25">
      <c r="A245" s="19">
        <f t="shared" ca="1" si="104"/>
        <v>25000</v>
      </c>
      <c r="B245" s="19">
        <f t="shared" ca="1" si="105"/>
        <v>16842.59</v>
      </c>
      <c r="C245" s="19">
        <f t="shared" ca="1" si="106"/>
        <v>8157.41</v>
      </c>
      <c r="D245" s="90">
        <f t="shared" ca="1" si="107"/>
        <v>52717</v>
      </c>
      <c r="E245" s="49">
        <f t="shared" ca="1" si="108"/>
        <v>2044</v>
      </c>
      <c r="F245" s="68">
        <f t="shared" ca="1" si="109"/>
        <v>4</v>
      </c>
      <c r="G245" s="91">
        <f ca="1">IF(F245="",SUM($G$17:G244),IF(F245=12,(B245*$C$2*2),($C$2*B245)))</f>
        <v>1431.6201500000002</v>
      </c>
      <c r="H245" s="92">
        <f ca="1">IF(F245="",SUM($H$17:H244),IF($O$11=1,G245,IF($O$11=2,((G245/$C$2)*8.5%),IF($O$11=3,0,0))))</f>
        <v>1431.6201500000002</v>
      </c>
      <c r="I245" s="92">
        <f ca="1">IF(F245&lt;&gt;"",IF($H$4&lt;&gt;"Sim",(G245+H245)*$G$9,((G245+H245)*$G$8)),SUM($I$17:I244))</f>
        <v>200.42682100000005</v>
      </c>
      <c r="J245" s="92">
        <f t="shared" ca="1" si="98"/>
        <v>0</v>
      </c>
      <c r="K245" s="92">
        <f t="shared" si="99"/>
        <v>0</v>
      </c>
      <c r="L245" s="92">
        <f t="shared" si="100"/>
        <v>0</v>
      </c>
      <c r="M245" s="92">
        <f t="shared" si="101"/>
        <v>0</v>
      </c>
      <c r="N245" s="92">
        <f ca="1">IF(F245&lt;&gt;"",SUM(J245:M245),SUM($N$17:N244))</f>
        <v>0</v>
      </c>
      <c r="O245" s="21">
        <f ca="1">IF(F245="",SUM($O$17:O244),P244*$H$1)</f>
        <v>5837.7906370406899</v>
      </c>
      <c r="P245" s="21">
        <f t="shared" ca="1" si="110"/>
        <v>1207828.7998220597</v>
      </c>
      <c r="Q245" s="1"/>
      <c r="R245" s="49">
        <v>20</v>
      </c>
      <c r="S245" s="36">
        <v>229</v>
      </c>
      <c r="T245" s="20">
        <v>1</v>
      </c>
      <c r="U245" s="21">
        <f t="shared" ca="1" si="115"/>
        <v>1439441.5277094694</v>
      </c>
      <c r="V245" s="19">
        <f t="shared" ca="1" si="116"/>
        <v>16842.59</v>
      </c>
      <c r="W245" s="21">
        <f t="shared" ca="1" si="117"/>
        <v>7006.5544219804897</v>
      </c>
      <c r="X245" s="21">
        <f t="shared" ca="1" si="118"/>
        <v>1429605.4921314497</v>
      </c>
      <c r="Y245">
        <f t="shared" ca="1" si="111"/>
        <v>229</v>
      </c>
      <c r="AA245" s="213">
        <f t="shared" ca="1" si="102"/>
        <v>14316.201499999999</v>
      </c>
      <c r="AB245" s="213"/>
      <c r="AC245" s="38">
        <f t="shared" ca="1" si="112"/>
        <v>229</v>
      </c>
      <c r="AU245" s="77"/>
      <c r="AV245" s="43">
        <f t="shared" ca="1" si="113"/>
        <v>63644</v>
      </c>
      <c r="AW245" s="46">
        <f t="shared" si="97"/>
        <v>72</v>
      </c>
      <c r="AX245" s="81">
        <f t="shared" ca="1" si="103"/>
        <v>28298.328945564204</v>
      </c>
      <c r="AY245" s="10">
        <f t="shared" ca="1" si="114"/>
        <v>2009181.3551350585</v>
      </c>
    </row>
    <row r="246" spans="1:51" x14ac:dyDescent="0.25">
      <c r="A246" s="19">
        <f t="shared" ca="1" si="104"/>
        <v>25000</v>
      </c>
      <c r="B246" s="19">
        <f t="shared" ca="1" si="105"/>
        <v>16842.59</v>
      </c>
      <c r="C246" s="19">
        <f t="shared" ca="1" si="106"/>
        <v>8157.41</v>
      </c>
      <c r="D246" s="90">
        <f t="shared" ca="1" si="107"/>
        <v>52748</v>
      </c>
      <c r="E246" s="49">
        <f t="shared" ca="1" si="108"/>
        <v>2044</v>
      </c>
      <c r="F246" s="68">
        <f t="shared" ca="1" si="109"/>
        <v>5</v>
      </c>
      <c r="G246" s="91">
        <f ca="1">IF(F246="",SUM($G$17:G245),IF(F246=12,(B246*$C$2*2),($C$2*B246)))</f>
        <v>1431.6201500000002</v>
      </c>
      <c r="H246" s="92">
        <f ca="1">IF(F246="",SUM($H$17:H245),IF($O$11=1,G246,IF($O$11=2,((G246/$C$2)*8.5%),IF($O$11=3,0,0))))</f>
        <v>1431.6201500000002</v>
      </c>
      <c r="I246" s="92">
        <f ca="1">IF(F246&lt;&gt;"",IF($H$4&lt;&gt;"Sim",(G246+H246)*$G$9,((G246+H246)*$G$8)),SUM($I$17:I245))</f>
        <v>200.42682100000005</v>
      </c>
      <c r="J246" s="92">
        <f t="shared" ca="1" si="98"/>
        <v>0</v>
      </c>
      <c r="K246" s="92">
        <f t="shared" si="99"/>
        <v>0</v>
      </c>
      <c r="L246" s="92">
        <f t="shared" si="100"/>
        <v>0</v>
      </c>
      <c r="M246" s="92">
        <f t="shared" si="101"/>
        <v>0</v>
      </c>
      <c r="N246" s="92">
        <f ca="1">IF(F246&lt;&gt;"",SUM(J246:M246),SUM($N$17:N245))</f>
        <v>0</v>
      </c>
      <c r="O246" s="21">
        <f ca="1">IF(F246="",SUM($O$17:O245),P245*$H$1)</f>
        <v>5879.1677574114819</v>
      </c>
      <c r="P246" s="21">
        <f t="shared" ca="1" si="110"/>
        <v>1216370.7810584714</v>
      </c>
      <c r="Q246" s="1"/>
      <c r="R246" s="49"/>
      <c r="S246" s="36">
        <v>230</v>
      </c>
      <c r="T246" s="20">
        <v>2</v>
      </c>
      <c r="U246" s="21">
        <f t="shared" ca="1" si="115"/>
        <v>1429605.4921314497</v>
      </c>
      <c r="V246" s="19">
        <f t="shared" ca="1" si="116"/>
        <v>16842.59</v>
      </c>
      <c r="W246" s="21">
        <f t="shared" ca="1" si="117"/>
        <v>6958.6770214419648</v>
      </c>
      <c r="X246" s="21">
        <f t="shared" ca="1" si="118"/>
        <v>1419721.5791528916</v>
      </c>
      <c r="Y246">
        <f t="shared" ca="1" si="111"/>
        <v>230</v>
      </c>
      <c r="AA246" s="213">
        <f t="shared" ca="1" si="102"/>
        <v>14316.201499999999</v>
      </c>
      <c r="AB246" s="213"/>
      <c r="AC246" s="38">
        <f t="shared" ca="1" si="112"/>
        <v>230</v>
      </c>
      <c r="AU246" s="77"/>
      <c r="AV246" s="43">
        <f t="shared" ca="1" si="113"/>
        <v>63674</v>
      </c>
      <c r="AW246" s="46">
        <f t="shared" si="97"/>
        <v>71</v>
      </c>
      <c r="AX246" s="81">
        <f t="shared" ca="1" si="103"/>
        <v>28436.07249262145</v>
      </c>
      <c r="AY246" s="10">
        <f t="shared" ca="1" si="114"/>
        <v>1990525.0744835015</v>
      </c>
    </row>
    <row r="247" spans="1:51" x14ac:dyDescent="0.25">
      <c r="A247" s="19">
        <f t="shared" ca="1" si="104"/>
        <v>25000</v>
      </c>
      <c r="B247" s="19">
        <f t="shared" ca="1" si="105"/>
        <v>16842.59</v>
      </c>
      <c r="C247" s="19">
        <f t="shared" ca="1" si="106"/>
        <v>8157.41</v>
      </c>
      <c r="D247" s="90">
        <f t="shared" ca="1" si="107"/>
        <v>52778</v>
      </c>
      <c r="E247" s="49">
        <f t="shared" ca="1" si="108"/>
        <v>2044</v>
      </c>
      <c r="F247" s="68">
        <f t="shared" ca="1" si="109"/>
        <v>6</v>
      </c>
      <c r="G247" s="91">
        <f ca="1">IF(F247="",SUM($G$17:G246),IF(F247=12,(B247*$C$2*2),($C$2*B247)))</f>
        <v>1431.6201500000002</v>
      </c>
      <c r="H247" s="92">
        <f ca="1">IF(F247="",SUM($H$17:H246),IF($O$11=1,G247,IF($O$11=2,((G247/$C$2)*8.5%),IF($O$11=3,0,0))))</f>
        <v>1431.6201500000002</v>
      </c>
      <c r="I247" s="92">
        <f ca="1">IF(F247&lt;&gt;"",IF($H$4&lt;&gt;"Sim",(G247+H247)*$G$9,((G247+H247)*$G$8)),SUM($I$17:I246))</f>
        <v>200.42682100000005</v>
      </c>
      <c r="J247" s="92">
        <f t="shared" ca="1" si="98"/>
        <v>0</v>
      </c>
      <c r="K247" s="92">
        <f t="shared" si="99"/>
        <v>0</v>
      </c>
      <c r="L247" s="92">
        <f t="shared" si="100"/>
        <v>0</v>
      </c>
      <c r="M247" s="92">
        <f t="shared" si="101"/>
        <v>0</v>
      </c>
      <c r="N247" s="92">
        <f ca="1">IF(F247&lt;&gt;"",SUM(J247:M247),SUM($N$17:N246))</f>
        <v>0</v>
      </c>
      <c r="O247" s="21">
        <f ca="1">IF(F247="",SUM($O$17:O246),P246*$H$1)</f>
        <v>5920.7462830079276</v>
      </c>
      <c r="P247" s="21">
        <f t="shared" ca="1" si="110"/>
        <v>1224954.3408204797</v>
      </c>
      <c r="Q247" s="1"/>
      <c r="R247" s="49"/>
      <c r="S247" s="36">
        <v>231</v>
      </c>
      <c r="T247" s="20">
        <v>3</v>
      </c>
      <c r="U247" s="21">
        <f t="shared" ca="1" si="115"/>
        <v>1419721.5791528916</v>
      </c>
      <c r="V247" s="19">
        <f t="shared" ca="1" si="116"/>
        <v>16842.59</v>
      </c>
      <c r="W247" s="21">
        <f t="shared" ca="1" si="117"/>
        <v>6910.5665752353834</v>
      </c>
      <c r="X247" s="21">
        <f t="shared" ca="1" si="118"/>
        <v>1409789.555728127</v>
      </c>
      <c r="Y247">
        <f t="shared" ca="1" si="111"/>
        <v>231</v>
      </c>
      <c r="AA247" s="213">
        <f t="shared" ca="1" si="102"/>
        <v>14316.201499999999</v>
      </c>
      <c r="AB247" s="213"/>
      <c r="AC247" s="38">
        <f t="shared" ca="1" si="112"/>
        <v>231</v>
      </c>
      <c r="AU247" s="77"/>
      <c r="AV247" s="43">
        <f t="shared" ca="1" si="113"/>
        <v>63705</v>
      </c>
      <c r="AW247" s="46">
        <f t="shared" si="97"/>
        <v>70</v>
      </c>
      <c r="AX247" s="81">
        <f t="shared" ca="1" si="103"/>
        <v>28574.486513359047</v>
      </c>
      <c r="AY247" s="10">
        <f t="shared" ca="1" si="114"/>
        <v>1971639.5694217742</v>
      </c>
    </row>
    <row r="248" spans="1:51" x14ac:dyDescent="0.25">
      <c r="A248" s="19">
        <f t="shared" ca="1" si="104"/>
        <v>25000</v>
      </c>
      <c r="B248" s="19">
        <f t="shared" ca="1" si="105"/>
        <v>16842.59</v>
      </c>
      <c r="C248" s="19">
        <f t="shared" ca="1" si="106"/>
        <v>8157.41</v>
      </c>
      <c r="D248" s="90">
        <f t="shared" ca="1" si="107"/>
        <v>52809</v>
      </c>
      <c r="E248" s="49">
        <f t="shared" ca="1" si="108"/>
        <v>2044</v>
      </c>
      <c r="F248" s="68">
        <f t="shared" ca="1" si="109"/>
        <v>7</v>
      </c>
      <c r="G248" s="91">
        <f ca="1">IF(F248="",SUM($G$17:G247),IF(F248=12,(B248*$C$2*2),($C$2*B248)))</f>
        <v>1431.6201500000002</v>
      </c>
      <c r="H248" s="92">
        <f ca="1">IF(F248="",SUM($H$17:H247),IF($O$11=1,G248,IF($O$11=2,((G248/$C$2)*8.5%),IF($O$11=3,0,0))))</f>
        <v>1431.6201500000002</v>
      </c>
      <c r="I248" s="92">
        <f ca="1">IF(F248&lt;&gt;"",IF($H$4&lt;&gt;"Sim",(G248+H248)*$G$9,((G248+H248)*$G$8)),SUM($I$17:I247))</f>
        <v>200.42682100000005</v>
      </c>
      <c r="J248" s="92">
        <f t="shared" ca="1" si="98"/>
        <v>0</v>
      </c>
      <c r="K248" s="92">
        <f t="shared" si="99"/>
        <v>0</v>
      </c>
      <c r="L248" s="92">
        <f t="shared" si="100"/>
        <v>0</v>
      </c>
      <c r="M248" s="92">
        <f t="shared" si="101"/>
        <v>0</v>
      </c>
      <c r="N248" s="92">
        <f ca="1">IF(F248&lt;&gt;"",SUM(J248:M248),SUM($N$17:N247))</f>
        <v>0</v>
      </c>
      <c r="O248" s="21">
        <f ca="1">IF(F248="",SUM($O$17:O247),P247*$H$1)</f>
        <v>5962.5271941801475</v>
      </c>
      <c r="P248" s="21">
        <f t="shared" ca="1" si="110"/>
        <v>1233579.68149366</v>
      </c>
      <c r="Q248" s="1"/>
      <c r="R248" s="49"/>
      <c r="S248" s="36">
        <v>232</v>
      </c>
      <c r="T248" s="20">
        <v>4</v>
      </c>
      <c r="U248" s="21">
        <f t="shared" ca="1" si="115"/>
        <v>1409789.555728127</v>
      </c>
      <c r="V248" s="19">
        <f t="shared" ca="1" si="116"/>
        <v>16842.59</v>
      </c>
      <c r="W248" s="21">
        <f t="shared" ca="1" si="117"/>
        <v>6862.2219489991694</v>
      </c>
      <c r="X248" s="21">
        <f t="shared" ca="1" si="118"/>
        <v>1399809.1876771261</v>
      </c>
      <c r="Y248">
        <f t="shared" ca="1" si="111"/>
        <v>232</v>
      </c>
      <c r="AA248" s="213">
        <f t="shared" ca="1" si="102"/>
        <v>14316.201499999999</v>
      </c>
      <c r="AB248" s="213"/>
      <c r="AC248" s="38">
        <f t="shared" ca="1" si="112"/>
        <v>232</v>
      </c>
      <c r="AU248" s="77"/>
      <c r="AV248" s="43">
        <f t="shared" ca="1" si="113"/>
        <v>63735</v>
      </c>
      <c r="AW248" s="46">
        <f t="shared" si="97"/>
        <v>69</v>
      </c>
      <c r="AX248" s="81">
        <f t="shared" ca="1" si="103"/>
        <v>28713.574271341535</v>
      </c>
      <c r="AY248" s="10">
        <f t="shared" ca="1" si="114"/>
        <v>1952523.0504512244</v>
      </c>
    </row>
    <row r="249" spans="1:51" x14ac:dyDescent="0.25">
      <c r="A249" s="19">
        <f t="shared" ca="1" si="104"/>
        <v>25000</v>
      </c>
      <c r="B249" s="19">
        <f t="shared" ca="1" si="105"/>
        <v>16842.59</v>
      </c>
      <c r="C249" s="19">
        <f t="shared" ca="1" si="106"/>
        <v>8157.41</v>
      </c>
      <c r="D249" s="90">
        <f t="shared" ca="1" si="107"/>
        <v>52840</v>
      </c>
      <c r="E249" s="49">
        <f t="shared" ca="1" si="108"/>
        <v>2044</v>
      </c>
      <c r="F249" s="68">
        <f t="shared" ca="1" si="109"/>
        <v>8</v>
      </c>
      <c r="G249" s="91">
        <f ca="1">IF(F249="",SUM($G$17:G248),IF(F249=12,(B249*$C$2*2),($C$2*B249)))</f>
        <v>1431.6201500000002</v>
      </c>
      <c r="H249" s="92">
        <f ca="1">IF(F249="",SUM($H$17:H248),IF($O$11=1,G249,IF($O$11=2,((G249/$C$2)*8.5%),IF($O$11=3,0,0))))</f>
        <v>1431.6201500000002</v>
      </c>
      <c r="I249" s="92">
        <f ca="1">IF(F249&lt;&gt;"",IF($H$4&lt;&gt;"Sim",(G249+H249)*$G$9,((G249+H249)*$G$8)),SUM($I$17:I248))</f>
        <v>200.42682100000005</v>
      </c>
      <c r="J249" s="92">
        <f t="shared" ca="1" si="98"/>
        <v>0</v>
      </c>
      <c r="K249" s="92">
        <f t="shared" si="99"/>
        <v>0</v>
      </c>
      <c r="L249" s="92">
        <f t="shared" si="100"/>
        <v>0</v>
      </c>
      <c r="M249" s="92">
        <f t="shared" si="101"/>
        <v>0</v>
      </c>
      <c r="N249" s="92">
        <f ca="1">IF(F249&lt;&gt;"",SUM(J249:M249),SUM($N$17:N248))</f>
        <v>0</v>
      </c>
      <c r="O249" s="21">
        <f ca="1">IF(F249="",SUM($O$17:O248),P248*$H$1)</f>
        <v>6004.5114760501619</v>
      </c>
      <c r="P249" s="21">
        <f t="shared" ca="1" si="110"/>
        <v>1242247.0064487103</v>
      </c>
      <c r="Q249" s="1"/>
      <c r="R249" s="49"/>
      <c r="S249" s="36">
        <v>233</v>
      </c>
      <c r="T249" s="20">
        <v>5</v>
      </c>
      <c r="U249" s="21">
        <f t="shared" ca="1" si="115"/>
        <v>1399809.1876771261</v>
      </c>
      <c r="V249" s="19">
        <f t="shared" ca="1" si="116"/>
        <v>16842.59</v>
      </c>
      <c r="W249" s="21">
        <f t="shared" ca="1" si="117"/>
        <v>6813.6420028501889</v>
      </c>
      <c r="X249" s="21">
        <f t="shared" ca="1" si="118"/>
        <v>1389780.2396799761</v>
      </c>
      <c r="Y249">
        <f t="shared" ca="1" si="111"/>
        <v>233</v>
      </c>
      <c r="AA249" s="213">
        <f t="shared" ca="1" si="102"/>
        <v>14316.201499999999</v>
      </c>
      <c r="AB249" s="213"/>
      <c r="AC249" s="38">
        <f t="shared" ca="1" si="112"/>
        <v>233</v>
      </c>
      <c r="AU249" s="77"/>
      <c r="AV249" s="43">
        <f t="shared" ca="1" si="113"/>
        <v>63766</v>
      </c>
      <c r="AW249" s="46">
        <f t="shared" si="97"/>
        <v>68</v>
      </c>
      <c r="AX249" s="81">
        <f t="shared" ca="1" si="103"/>
        <v>28853.339046019024</v>
      </c>
      <c r="AY249" s="10">
        <f t="shared" ca="1" si="114"/>
        <v>1933173.7160832745</v>
      </c>
    </row>
    <row r="250" spans="1:51" x14ac:dyDescent="0.25">
      <c r="A250" s="19">
        <f t="shared" ca="1" si="104"/>
        <v>25000</v>
      </c>
      <c r="B250" s="19">
        <f t="shared" ca="1" si="105"/>
        <v>16842.59</v>
      </c>
      <c r="C250" s="19">
        <f t="shared" ca="1" si="106"/>
        <v>8157.41</v>
      </c>
      <c r="D250" s="90">
        <f t="shared" ca="1" si="107"/>
        <v>52870</v>
      </c>
      <c r="E250" s="49">
        <f t="shared" ca="1" si="108"/>
        <v>2044</v>
      </c>
      <c r="F250" s="68">
        <f t="shared" ca="1" si="109"/>
        <v>9</v>
      </c>
      <c r="G250" s="91">
        <f ca="1">IF(F250="",SUM($G$17:G249),IF(F250=12,(B250*$C$2*2),($C$2*B250)))</f>
        <v>1431.6201500000002</v>
      </c>
      <c r="H250" s="92">
        <f ca="1">IF(F250="",SUM($H$17:H249),IF($O$11=1,G250,IF($O$11=2,((G250/$C$2)*8.5%),IF($O$11=3,0,0))))</f>
        <v>1431.6201500000002</v>
      </c>
      <c r="I250" s="92">
        <f ca="1">IF(F250&lt;&gt;"",IF($H$4&lt;&gt;"Sim",(G250+H250)*$G$9,((G250+H250)*$G$8)),SUM($I$17:I249))</f>
        <v>200.42682100000005</v>
      </c>
      <c r="J250" s="92">
        <f t="shared" ca="1" si="98"/>
        <v>0</v>
      </c>
      <c r="K250" s="92">
        <f t="shared" si="99"/>
        <v>0</v>
      </c>
      <c r="L250" s="92">
        <f t="shared" si="100"/>
        <v>0</v>
      </c>
      <c r="M250" s="92">
        <f t="shared" si="101"/>
        <v>0</v>
      </c>
      <c r="N250" s="92">
        <f ca="1">IF(F250&lt;&gt;"",SUM(J250:M250),SUM($N$17:N249))</f>
        <v>0</v>
      </c>
      <c r="O250" s="21">
        <f ca="1">IF(F250="",SUM($O$17:O249),P249*$H$1)</f>
        <v>6046.7001185351291</v>
      </c>
      <c r="P250" s="21">
        <f t="shared" ca="1" si="110"/>
        <v>1250956.5200462458</v>
      </c>
      <c r="Q250" s="1"/>
      <c r="R250" s="49"/>
      <c r="S250" s="36">
        <v>234</v>
      </c>
      <c r="T250" s="20">
        <v>6</v>
      </c>
      <c r="U250" s="21">
        <f t="shared" ca="1" si="115"/>
        <v>1389780.2396799761</v>
      </c>
      <c r="V250" s="19">
        <f t="shared" ca="1" si="116"/>
        <v>16842.59</v>
      </c>
      <c r="W250" s="21">
        <f t="shared" ca="1" si="117"/>
        <v>6764.8255913568655</v>
      </c>
      <c r="X250" s="21">
        <f t="shared" ca="1" si="118"/>
        <v>1379702.475271333</v>
      </c>
      <c r="Y250">
        <f t="shared" ca="1" si="111"/>
        <v>234</v>
      </c>
      <c r="AA250" s="213">
        <f t="shared" ca="1" si="102"/>
        <v>14316.201499999999</v>
      </c>
      <c r="AB250" s="213"/>
      <c r="AC250" s="38">
        <f t="shared" ca="1" si="112"/>
        <v>234</v>
      </c>
      <c r="AU250" s="77"/>
      <c r="AV250" s="43">
        <f t="shared" ca="1" si="113"/>
        <v>63797</v>
      </c>
      <c r="AW250" s="46">
        <f t="shared" si="97"/>
        <v>67</v>
      </c>
      <c r="AX250" s="81">
        <f t="shared" ca="1" si="103"/>
        <v>28993.784132804507</v>
      </c>
      <c r="AY250" s="10">
        <f t="shared" ca="1" si="114"/>
        <v>1913589.7527650974</v>
      </c>
    </row>
    <row r="251" spans="1:51" x14ac:dyDescent="0.25">
      <c r="A251" s="19">
        <f t="shared" ca="1" si="104"/>
        <v>25000</v>
      </c>
      <c r="B251" s="19">
        <f t="shared" ca="1" si="105"/>
        <v>16842.59</v>
      </c>
      <c r="C251" s="19">
        <f t="shared" ca="1" si="106"/>
        <v>8157.41</v>
      </c>
      <c r="D251" s="90">
        <f t="shared" ca="1" si="107"/>
        <v>52901</v>
      </c>
      <c r="E251" s="49">
        <f t="shared" ca="1" si="108"/>
        <v>2044</v>
      </c>
      <c r="F251" s="68">
        <f t="shared" ca="1" si="109"/>
        <v>10</v>
      </c>
      <c r="G251" s="91">
        <f ca="1">IF(F251="",SUM($G$17:G250),IF(F251=12,(B251*$C$2*2),($C$2*B251)))</f>
        <v>1431.6201500000002</v>
      </c>
      <c r="H251" s="92">
        <f ca="1">IF(F251="",SUM($H$17:H250),IF($O$11=1,G251,IF($O$11=2,((G251/$C$2)*8.5%),IF($O$11=3,0,0))))</f>
        <v>1431.6201500000002</v>
      </c>
      <c r="I251" s="92">
        <f ca="1">IF(F251&lt;&gt;"",IF($H$4&lt;&gt;"Sim",(G251+H251)*$G$9,((G251+H251)*$G$8)),SUM($I$17:I250))</f>
        <v>200.42682100000005</v>
      </c>
      <c r="J251" s="92">
        <f t="shared" ca="1" si="98"/>
        <v>0</v>
      </c>
      <c r="K251" s="92">
        <f t="shared" si="99"/>
        <v>0</v>
      </c>
      <c r="L251" s="92">
        <f t="shared" si="100"/>
        <v>0</v>
      </c>
      <c r="M251" s="92">
        <f t="shared" si="101"/>
        <v>0</v>
      </c>
      <c r="N251" s="92">
        <f ca="1">IF(F251&lt;&gt;"",SUM(J251:M251),SUM($N$17:N250))</f>
        <v>0</v>
      </c>
      <c r="O251" s="21">
        <f ca="1">IF(F251="",SUM($O$17:O250),P250*$H$1)</f>
        <v>6089.0941163706757</v>
      </c>
      <c r="P251" s="21">
        <f t="shared" ca="1" si="110"/>
        <v>1259708.4276416167</v>
      </c>
      <c r="Q251" s="1"/>
      <c r="R251" s="49"/>
      <c r="S251" s="36">
        <v>235</v>
      </c>
      <c r="T251" s="20">
        <v>7</v>
      </c>
      <c r="U251" s="21">
        <f t="shared" ca="1" si="115"/>
        <v>1379702.475271333</v>
      </c>
      <c r="V251" s="19">
        <f t="shared" ca="1" si="116"/>
        <v>16842.59</v>
      </c>
      <c r="W251" s="21">
        <f t="shared" ca="1" si="117"/>
        <v>6715.7715635121804</v>
      </c>
      <c r="X251" s="21">
        <f t="shared" ca="1" si="118"/>
        <v>1369575.6568348452</v>
      </c>
      <c r="Y251">
        <f t="shared" ca="1" si="111"/>
        <v>235</v>
      </c>
      <c r="AA251" s="213">
        <f t="shared" ca="1" si="102"/>
        <v>14316.201499999999</v>
      </c>
      <c r="AB251" s="213"/>
      <c r="AC251" s="38">
        <f t="shared" ca="1" si="112"/>
        <v>235</v>
      </c>
      <c r="AU251" s="77"/>
      <c r="AV251" s="43">
        <f t="shared" ca="1" si="113"/>
        <v>63827</v>
      </c>
      <c r="AW251" s="46">
        <f t="shared" si="97"/>
        <v>66</v>
      </c>
      <c r="AX251" s="81">
        <f t="shared" ca="1" si="103"/>
        <v>29134.912843151571</v>
      </c>
      <c r="AY251" s="10">
        <f t="shared" ca="1" si="114"/>
        <v>1893769.3348048523</v>
      </c>
    </row>
    <row r="252" spans="1:51" x14ac:dyDescent="0.25">
      <c r="A252" s="19">
        <f t="shared" ca="1" si="104"/>
        <v>25000</v>
      </c>
      <c r="B252" s="19">
        <f t="shared" ca="1" si="105"/>
        <v>16842.59</v>
      </c>
      <c r="C252" s="19">
        <f t="shared" ca="1" si="106"/>
        <v>8157.41</v>
      </c>
      <c r="D252" s="90">
        <f t="shared" ca="1" si="107"/>
        <v>52931</v>
      </c>
      <c r="E252" s="49">
        <f t="shared" ca="1" si="108"/>
        <v>2044</v>
      </c>
      <c r="F252" s="68">
        <f t="shared" ca="1" si="109"/>
        <v>11</v>
      </c>
      <c r="G252" s="91">
        <f ca="1">IF(F252="",SUM($G$17:G251),IF(F252=12,(B252*$C$2*2),($C$2*B252)))</f>
        <v>1431.6201500000002</v>
      </c>
      <c r="H252" s="92">
        <f ca="1">IF(F252="",SUM($H$17:H251),IF($O$11=1,G252,IF($O$11=2,((G252/$C$2)*8.5%),IF($O$11=3,0,0))))</f>
        <v>1431.6201500000002</v>
      </c>
      <c r="I252" s="92">
        <f ca="1">IF(F252&lt;&gt;"",IF($H$4&lt;&gt;"Sim",(G252+H252)*$G$9,((G252+H252)*$G$8)),SUM($I$17:I251))</f>
        <v>200.42682100000005</v>
      </c>
      <c r="J252" s="92">
        <f t="shared" ca="1" si="98"/>
        <v>0</v>
      </c>
      <c r="K252" s="92">
        <f t="shared" si="99"/>
        <v>0</v>
      </c>
      <c r="L252" s="92">
        <f t="shared" si="100"/>
        <v>0</v>
      </c>
      <c r="M252" s="92">
        <f t="shared" si="101"/>
        <v>0</v>
      </c>
      <c r="N252" s="92">
        <f ca="1">IF(F252&lt;&gt;"",SUM(J252:M252),SUM($N$17:N251))</f>
        <v>0</v>
      </c>
      <c r="O252" s="21">
        <f ca="1">IF(F252="",SUM($O$17:O251),P251*$H$1)</f>
        <v>6131.6944691343542</v>
      </c>
      <c r="P252" s="21">
        <f t="shared" ca="1" si="110"/>
        <v>1268502.9355897512</v>
      </c>
      <c r="Q252" s="1"/>
      <c r="R252" s="49"/>
      <c r="S252" s="36">
        <v>236</v>
      </c>
      <c r="T252" s="20">
        <v>8</v>
      </c>
      <c r="U252" s="21">
        <f t="shared" ca="1" si="115"/>
        <v>1369575.6568348452</v>
      </c>
      <c r="V252" s="19">
        <f t="shared" ca="1" si="116"/>
        <v>16842.59</v>
      </c>
      <c r="W252" s="21">
        <f t="shared" ca="1" si="117"/>
        <v>6666.478762706528</v>
      </c>
      <c r="X252" s="21">
        <f t="shared" ca="1" si="118"/>
        <v>1359399.5455975516</v>
      </c>
      <c r="Y252">
        <f t="shared" ca="1" si="111"/>
        <v>236</v>
      </c>
      <c r="AA252" s="213">
        <f t="shared" ca="1" si="102"/>
        <v>14316.201499999999</v>
      </c>
      <c r="AB252" s="213"/>
      <c r="AC252" s="38">
        <f t="shared" ca="1" si="112"/>
        <v>236</v>
      </c>
      <c r="AU252" s="77"/>
      <c r="AV252" s="43">
        <f t="shared" ca="1" si="113"/>
        <v>63858</v>
      </c>
      <c r="AW252" s="46">
        <f t="shared" si="97"/>
        <v>65</v>
      </c>
      <c r="AX252" s="81">
        <f t="shared" ca="1" si="103"/>
        <v>29276.72850463248</v>
      </c>
      <c r="AY252" s="10">
        <f t="shared" ca="1" si="114"/>
        <v>1873710.6242964787</v>
      </c>
    </row>
    <row r="253" spans="1:51" x14ac:dyDescent="0.25">
      <c r="A253" s="19">
        <f t="shared" ca="1" si="104"/>
        <v>25000</v>
      </c>
      <c r="B253" s="19">
        <f t="shared" ca="1" si="105"/>
        <v>16842.59</v>
      </c>
      <c r="C253" s="19">
        <f t="shared" ca="1" si="106"/>
        <v>8157.41</v>
      </c>
      <c r="D253" s="90">
        <f t="shared" ca="1" si="107"/>
        <v>52962</v>
      </c>
      <c r="E253" s="49">
        <f t="shared" ca="1" si="108"/>
        <v>2044</v>
      </c>
      <c r="F253" s="68">
        <f t="shared" ca="1" si="109"/>
        <v>12</v>
      </c>
      <c r="G253" s="91">
        <f ca="1">IF(F253="",SUM($G$17:G252),IF(F253=12,(B253*$C$2*2),($C$2*B253)))</f>
        <v>2863.2403000000004</v>
      </c>
      <c r="H253" s="92">
        <f ca="1">IF(F253="",SUM($H$17:H252),IF($O$11=1,G253,IF($O$11=2,((G253/$C$2)*8.5%),IF($O$11=3,0,0))))</f>
        <v>2863.2403000000004</v>
      </c>
      <c r="I253" s="92">
        <f ca="1">IF(F253&lt;&gt;"",IF($H$4&lt;&gt;"Sim",(G253+H253)*$G$9,((G253+H253)*$G$8)),SUM($I$17:I252))</f>
        <v>400.85364200000009</v>
      </c>
      <c r="J253" s="92">
        <f t="shared" ca="1" si="98"/>
        <v>0</v>
      </c>
      <c r="K253" s="92">
        <f t="shared" si="99"/>
        <v>0</v>
      </c>
      <c r="L253" s="92">
        <f t="shared" si="100"/>
        <v>0</v>
      </c>
      <c r="M253" s="92">
        <f t="shared" si="101"/>
        <v>0</v>
      </c>
      <c r="N253" s="92">
        <f ca="1">IF(F253&lt;&gt;"",SUM(J253:M253),SUM($N$17:N252))</f>
        <v>0</v>
      </c>
      <c r="O253" s="21">
        <f ca="1">IF(F253="",SUM($O$17:O252),P252*$H$1)</f>
        <v>6174.5021812692103</v>
      </c>
      <c r="P253" s="21">
        <f t="shared" ca="1" si="110"/>
        <v>1280003.0647290205</v>
      </c>
      <c r="Q253" s="1"/>
      <c r="R253" s="49"/>
      <c r="S253" s="36">
        <v>237</v>
      </c>
      <c r="T253" s="20">
        <v>9</v>
      </c>
      <c r="U253" s="21">
        <f t="shared" ca="1" si="115"/>
        <v>1359399.5455975516</v>
      </c>
      <c r="V253" s="19">
        <f t="shared" ca="1" si="116"/>
        <v>16842.59</v>
      </c>
      <c r="W253" s="21">
        <f t="shared" ca="1" si="117"/>
        <v>6616.9460267004451</v>
      </c>
      <c r="X253" s="21">
        <f t="shared" ca="1" si="118"/>
        <v>1349173.9016242521</v>
      </c>
      <c r="Y253">
        <f t="shared" ca="1" si="111"/>
        <v>237</v>
      </c>
      <c r="AA253" s="213">
        <f t="shared" ca="1" si="102"/>
        <v>14316.201499999999</v>
      </c>
      <c r="AB253" s="213"/>
      <c r="AC253" s="38">
        <f t="shared" ca="1" si="112"/>
        <v>237</v>
      </c>
      <c r="AU253" s="77"/>
      <c r="AV253" s="43">
        <f t="shared" ca="1" si="113"/>
        <v>63888</v>
      </c>
      <c r="AW253" s="46">
        <f t="shared" si="97"/>
        <v>64</v>
      </c>
      <c r="AX253" s="81">
        <f t="shared" ca="1" si="103"/>
        <v>29419.2344610166</v>
      </c>
      <c r="AY253" s="10">
        <f t="shared" ca="1" si="114"/>
        <v>1853411.7710440459</v>
      </c>
    </row>
    <row r="254" spans="1:51" x14ac:dyDescent="0.25">
      <c r="A254" s="19">
        <f t="shared" ca="1" si="104"/>
        <v>25000</v>
      </c>
      <c r="B254" s="19">
        <f t="shared" ca="1" si="105"/>
        <v>16842.59</v>
      </c>
      <c r="C254" s="19">
        <f t="shared" ca="1" si="106"/>
        <v>8157.41</v>
      </c>
      <c r="D254" s="90">
        <f t="shared" ca="1" si="107"/>
        <v>52993</v>
      </c>
      <c r="E254" s="49">
        <f t="shared" ca="1" si="108"/>
        <v>2045</v>
      </c>
      <c r="F254" s="68">
        <f t="shared" ca="1" si="109"/>
        <v>1</v>
      </c>
      <c r="G254" s="91">
        <f ca="1">IF(F254="",SUM($G$17:G253),IF(F254=12,(B254*$C$2*2),($C$2*B254)))</f>
        <v>1431.6201500000002</v>
      </c>
      <c r="H254" s="92">
        <f ca="1">IF(F254="",SUM($H$17:H253),IF($O$11=1,G254,IF($O$11=2,((G254/$C$2)*8.5%),IF($O$11=3,0,0))))</f>
        <v>1431.6201500000002</v>
      </c>
      <c r="I254" s="92">
        <f ca="1">IF(F254&lt;&gt;"",IF($H$4&lt;&gt;"Sim",(G254+H254)*$G$9,((G254+H254)*$G$8)),SUM($I$17:I253))</f>
        <v>200.42682100000005</v>
      </c>
      <c r="J254" s="92">
        <f t="shared" ca="1" si="98"/>
        <v>0</v>
      </c>
      <c r="K254" s="92">
        <f t="shared" si="99"/>
        <v>0</v>
      </c>
      <c r="L254" s="92">
        <f t="shared" si="100"/>
        <v>0</v>
      </c>
      <c r="M254" s="92">
        <f t="shared" si="101"/>
        <v>0</v>
      </c>
      <c r="N254" s="92">
        <f ca="1">IF(F254&lt;&gt;"",SUM(J254:M254),SUM($N$17:N253))</f>
        <v>0</v>
      </c>
      <c r="O254" s="21">
        <f ca="1">IF(F254="",SUM($O$17:O253),P253*$H$1)</f>
        <v>6230.4796413625781</v>
      </c>
      <c r="P254" s="21">
        <f t="shared" ca="1" si="110"/>
        <v>1288896.3578493833</v>
      </c>
      <c r="Q254" s="1"/>
      <c r="R254" s="49"/>
      <c r="S254" s="36">
        <v>238</v>
      </c>
      <c r="T254" s="20">
        <v>10</v>
      </c>
      <c r="U254" s="21">
        <f t="shared" ca="1" si="115"/>
        <v>1349173.9016242521</v>
      </c>
      <c r="V254" s="19">
        <f t="shared" ca="1" si="116"/>
        <v>16842.59</v>
      </c>
      <c r="W254" s="21">
        <f t="shared" ca="1" si="117"/>
        <v>6567.1721875972144</v>
      </c>
      <c r="X254" s="21">
        <f t="shared" ca="1" si="118"/>
        <v>1338898.4838118493</v>
      </c>
      <c r="Y254">
        <f t="shared" ca="1" si="111"/>
        <v>238</v>
      </c>
      <c r="AA254" s="213">
        <f t="shared" ca="1" si="102"/>
        <v>14316.201499999999</v>
      </c>
      <c r="AB254" s="213"/>
      <c r="AC254" s="38">
        <f t="shared" ca="1" si="112"/>
        <v>238</v>
      </c>
      <c r="AU254" s="77"/>
      <c r="AV254" s="43">
        <f t="shared" ca="1" si="113"/>
        <v>63919</v>
      </c>
      <c r="AW254" s="46">
        <f t="shared" si="97"/>
        <v>63</v>
      </c>
      <c r="AX254" s="81">
        <f t="shared" ca="1" si="103"/>
        <v>29562.434072349282</v>
      </c>
      <c r="AY254" s="10">
        <f t="shared" ca="1" si="114"/>
        <v>1832870.9124856556</v>
      </c>
    </row>
    <row r="255" spans="1:51" x14ac:dyDescent="0.25">
      <c r="A255" s="19">
        <f t="shared" ca="1" si="104"/>
        <v>25000</v>
      </c>
      <c r="B255" s="19">
        <f t="shared" ca="1" si="105"/>
        <v>16842.59</v>
      </c>
      <c r="C255" s="19">
        <f t="shared" ca="1" si="106"/>
        <v>8157.41</v>
      </c>
      <c r="D255" s="90">
        <f t="shared" ca="1" si="107"/>
        <v>53021</v>
      </c>
      <c r="E255" s="49">
        <f t="shared" ca="1" si="108"/>
        <v>2045</v>
      </c>
      <c r="F255" s="68">
        <f t="shared" ca="1" si="109"/>
        <v>2</v>
      </c>
      <c r="G255" s="91">
        <f ca="1">IF(F255="",SUM($G$17:G254),IF(F255=12,(B255*$C$2*2),($C$2*B255)))</f>
        <v>1431.6201500000002</v>
      </c>
      <c r="H255" s="92">
        <f ca="1">IF(F255="",SUM($H$17:H254),IF($O$11=1,G255,IF($O$11=2,((G255/$C$2)*8.5%),IF($O$11=3,0,0))))</f>
        <v>1431.6201500000002</v>
      </c>
      <c r="I255" s="92">
        <f ca="1">IF(F255&lt;&gt;"",IF($H$4&lt;&gt;"Sim",(G255+H255)*$G$9,((G255+H255)*$G$8)),SUM($I$17:I254))</f>
        <v>200.42682100000005</v>
      </c>
      <c r="J255" s="92">
        <f t="shared" ca="1" si="98"/>
        <v>0</v>
      </c>
      <c r="K255" s="92">
        <f t="shared" si="99"/>
        <v>0</v>
      </c>
      <c r="L255" s="92">
        <f t="shared" si="100"/>
        <v>0</v>
      </c>
      <c r="M255" s="92">
        <f t="shared" si="101"/>
        <v>0</v>
      </c>
      <c r="N255" s="92">
        <f ca="1">IF(F255&lt;&gt;"",SUM(J255:M255),SUM($N$17:N254))</f>
        <v>0</v>
      </c>
      <c r="O255" s="21">
        <f ca="1">IF(F255="",SUM($O$17:O254),P254*$H$1)</f>
        <v>6273.7681953183619</v>
      </c>
      <c r="P255" s="21">
        <f t="shared" ca="1" si="110"/>
        <v>1297832.9395237018</v>
      </c>
      <c r="Q255" s="1"/>
      <c r="R255" s="49"/>
      <c r="S255" s="36">
        <v>239</v>
      </c>
      <c r="T255" s="20">
        <v>11</v>
      </c>
      <c r="U255" s="21">
        <f t="shared" ca="1" si="115"/>
        <v>1338898.4838118493</v>
      </c>
      <c r="V255" s="19">
        <f t="shared" ca="1" si="116"/>
        <v>16842.59</v>
      </c>
      <c r="W255" s="21">
        <f t="shared" ca="1" si="117"/>
        <v>6517.1560718153169</v>
      </c>
      <c r="X255" s="21">
        <f t="shared" ca="1" si="118"/>
        <v>1328573.0498836646</v>
      </c>
      <c r="Y255">
        <f t="shared" ca="1" si="111"/>
        <v>239</v>
      </c>
      <c r="AA255" s="213">
        <f t="shared" ca="1" si="102"/>
        <v>14316.201499999999</v>
      </c>
      <c r="AB255" s="213"/>
      <c r="AC255" s="38">
        <f t="shared" ca="1" si="112"/>
        <v>239</v>
      </c>
      <c r="AU255" s="77"/>
      <c r="AV255" s="43">
        <f t="shared" ca="1" si="113"/>
        <v>63950</v>
      </c>
      <c r="AW255" s="46">
        <f t="shared" si="97"/>
        <v>62</v>
      </c>
      <c r="AX255" s="81">
        <f t="shared" ca="1" si="103"/>
        <v>29706.330715031065</v>
      </c>
      <c r="AY255" s="10">
        <f t="shared" ca="1" si="114"/>
        <v>1812086.173616895</v>
      </c>
    </row>
    <row r="256" spans="1:51" x14ac:dyDescent="0.25">
      <c r="A256" s="19">
        <f t="shared" ca="1" si="104"/>
        <v>25000</v>
      </c>
      <c r="B256" s="19">
        <f t="shared" ca="1" si="105"/>
        <v>16842.59</v>
      </c>
      <c r="C256" s="19">
        <f t="shared" ca="1" si="106"/>
        <v>8157.41</v>
      </c>
      <c r="D256" s="90">
        <f t="shared" ca="1" si="107"/>
        <v>53052</v>
      </c>
      <c r="E256" s="49">
        <f t="shared" ca="1" si="108"/>
        <v>2045</v>
      </c>
      <c r="F256" s="68">
        <f t="shared" ca="1" si="109"/>
        <v>3</v>
      </c>
      <c r="G256" s="91">
        <f ca="1">IF(F256="",SUM($G$17:G255),IF(F256=12,(B256*$C$2*2),($C$2*B256)))</f>
        <v>1431.6201500000002</v>
      </c>
      <c r="H256" s="92">
        <f ca="1">IF(F256="",SUM($H$17:H255),IF($O$11=1,G256,IF($O$11=2,((G256/$C$2)*8.5%),IF($O$11=3,0,0))))</f>
        <v>1431.6201500000002</v>
      </c>
      <c r="I256" s="92">
        <f ca="1">IF(F256&lt;&gt;"",IF($H$4&lt;&gt;"Sim",(G256+H256)*$G$9,((G256+H256)*$G$8)),SUM($I$17:I255))</f>
        <v>200.42682100000005</v>
      </c>
      <c r="J256" s="92">
        <f t="shared" ca="1" si="98"/>
        <v>0</v>
      </c>
      <c r="K256" s="92">
        <f t="shared" si="99"/>
        <v>0</v>
      </c>
      <c r="L256" s="92">
        <f t="shared" si="100"/>
        <v>0</v>
      </c>
      <c r="M256" s="92">
        <f t="shared" si="101"/>
        <v>0</v>
      </c>
      <c r="N256" s="92">
        <f ca="1">IF(F256&lt;&gt;"",SUM(J256:M256),SUM($N$17:N255))</f>
        <v>0</v>
      </c>
      <c r="O256" s="21">
        <f ca="1">IF(F256="",SUM($O$17:O255),P255*$H$1)</f>
        <v>6317.2674584994247</v>
      </c>
      <c r="P256" s="21">
        <f t="shared" ca="1" si="110"/>
        <v>1306813.0204612014</v>
      </c>
      <c r="Q256" s="1"/>
      <c r="R256" s="49"/>
      <c r="S256" s="36">
        <v>240</v>
      </c>
      <c r="T256" s="20">
        <v>12</v>
      </c>
      <c r="U256" s="21">
        <f t="shared" ca="1" si="115"/>
        <v>1328573.0498836646</v>
      </c>
      <c r="V256" s="19">
        <f t="shared" ca="1" si="116"/>
        <v>16842.59</v>
      </c>
      <c r="W256" s="21">
        <f t="shared" ca="1" si="117"/>
        <v>6466.8965000607695</v>
      </c>
      <c r="X256" s="21">
        <f t="shared" ca="1" si="118"/>
        <v>1318197.3563837253</v>
      </c>
      <c r="Y256">
        <f t="shared" ca="1" si="111"/>
        <v>240</v>
      </c>
      <c r="AA256" s="213">
        <f t="shared" ca="1" si="102"/>
        <v>14316.201499999999</v>
      </c>
      <c r="AB256" s="213"/>
      <c r="AC256" s="38">
        <f t="shared" ca="1" si="112"/>
        <v>240</v>
      </c>
      <c r="AU256" s="77"/>
      <c r="AV256" s="43">
        <f t="shared" ca="1" si="113"/>
        <v>63978</v>
      </c>
      <c r="AW256" s="46">
        <f t="shared" si="97"/>
        <v>61</v>
      </c>
      <c r="AX256" s="81">
        <f t="shared" ca="1" si="103"/>
        <v>29850.927781897284</v>
      </c>
      <c r="AY256" s="10">
        <f t="shared" ca="1" si="114"/>
        <v>1791055.666913837</v>
      </c>
    </row>
    <row r="257" spans="1:51" x14ac:dyDescent="0.25">
      <c r="A257" s="10">
        <f t="shared" ca="1" si="104"/>
        <v>25000</v>
      </c>
      <c r="B257" s="10">
        <f t="shared" ca="1" si="105"/>
        <v>16842.59</v>
      </c>
      <c r="C257" s="10">
        <f t="shared" ca="1" si="106"/>
        <v>8157.41</v>
      </c>
      <c r="D257" s="43">
        <f t="shared" ca="1" si="107"/>
        <v>53082</v>
      </c>
      <c r="E257" s="47">
        <f t="shared" ca="1" si="108"/>
        <v>2045</v>
      </c>
      <c r="F257" s="67">
        <f t="shared" ca="1" si="109"/>
        <v>4</v>
      </c>
      <c r="G257" s="11">
        <f ca="1">IF(F257="",SUM($G$17:G256),IF(F257=12,(B257*$C$2*2),($C$2*B257)))</f>
        <v>1431.6201500000002</v>
      </c>
      <c r="H257" s="61">
        <f ca="1">IF(F257="",SUM($H$17:H256),IF($O$11=1,G257,IF($O$11=2,((G257/$C$2)*8.5%),IF($O$11=3,0,0))))</f>
        <v>1431.6201500000002</v>
      </c>
      <c r="I257" s="61">
        <f ca="1">IF(F257&lt;&gt;"",IF($H$4&lt;&gt;"Sim",(G257+H257)*$G$9,((G257+H257)*$G$8)),SUM($I$17:I256))</f>
        <v>200.42682100000005</v>
      </c>
      <c r="J257" s="61">
        <f t="shared" ca="1" si="98"/>
        <v>0</v>
      </c>
      <c r="K257" s="61">
        <f t="shared" si="99"/>
        <v>0</v>
      </c>
      <c r="L257" s="61">
        <f t="shared" si="100"/>
        <v>0</v>
      </c>
      <c r="M257" s="61">
        <f t="shared" si="101"/>
        <v>0</v>
      </c>
      <c r="N257" s="61">
        <f ca="1">IF(F257&lt;&gt;"",SUM(J257:M257),SUM($N$17:N256))</f>
        <v>0</v>
      </c>
      <c r="O257" s="8">
        <f ca="1">IF(F257="",SUM($O$17:O256),P256*$H$1)</f>
        <v>6360.9784565435775</v>
      </c>
      <c r="P257" s="8">
        <f t="shared" ca="1" si="110"/>
        <v>1315836.8123967452</v>
      </c>
      <c r="Q257" s="1"/>
      <c r="R257" s="47">
        <v>21</v>
      </c>
      <c r="S257" s="36">
        <v>241</v>
      </c>
      <c r="T257" s="7">
        <v>1</v>
      </c>
      <c r="U257" s="8">
        <f t="shared" ca="1" si="115"/>
        <v>1318197.3563837253</v>
      </c>
      <c r="V257" s="10">
        <f t="shared" ca="1" si="116"/>
        <v>16842.59</v>
      </c>
      <c r="W257" s="8">
        <f t="shared" ca="1" si="117"/>
        <v>6416.3922872993144</v>
      </c>
      <c r="X257" s="8">
        <f t="shared" ca="1" si="118"/>
        <v>1307771.1586710245</v>
      </c>
      <c r="Y257">
        <f t="shared" ca="1" si="111"/>
        <v>241</v>
      </c>
      <c r="AA257" s="202">
        <f t="shared" ca="1" si="102"/>
        <v>14316.201499999999</v>
      </c>
      <c r="AB257" s="202"/>
      <c r="AC257" s="38">
        <f t="shared" ca="1" si="112"/>
        <v>241</v>
      </c>
      <c r="AU257" s="77"/>
      <c r="AV257" s="43">
        <f t="shared" ca="1" si="113"/>
        <v>64009</v>
      </c>
      <c r="AW257" s="46">
        <f t="shared" si="97"/>
        <v>60</v>
      </c>
      <c r="AX257" s="81">
        <f t="shared" ca="1" si="103"/>
        <v>29996.228682298071</v>
      </c>
      <c r="AY257" s="10">
        <f t="shared" ca="1" si="114"/>
        <v>1769777.4922555862</v>
      </c>
    </row>
    <row r="258" spans="1:51" x14ac:dyDescent="0.25">
      <c r="A258" s="10">
        <f t="shared" ca="1" si="104"/>
        <v>25000</v>
      </c>
      <c r="B258" s="10">
        <f t="shared" ca="1" si="105"/>
        <v>16842.59</v>
      </c>
      <c r="C258" s="10">
        <f t="shared" ca="1" si="106"/>
        <v>8157.41</v>
      </c>
      <c r="D258" s="43">
        <f t="shared" ca="1" si="107"/>
        <v>53113</v>
      </c>
      <c r="E258" s="47">
        <f t="shared" ca="1" si="108"/>
        <v>2045</v>
      </c>
      <c r="F258" s="67">
        <f t="shared" ca="1" si="109"/>
        <v>5</v>
      </c>
      <c r="G258" s="11">
        <f ca="1">IF(F258="",SUM($G$17:G257),IF(F258=12,(B258*$C$2*2),($C$2*B258)))</f>
        <v>1431.6201500000002</v>
      </c>
      <c r="H258" s="61">
        <f ca="1">IF(F258="",SUM($H$17:H257),IF($O$11=1,G258,IF($O$11=2,((G258/$C$2)*8.5%),IF($O$11=3,0,0))))</f>
        <v>1431.6201500000002</v>
      </c>
      <c r="I258" s="61">
        <f ca="1">IF(F258&lt;&gt;"",IF($H$4&lt;&gt;"Sim",(G258+H258)*$G$9,((G258+H258)*$G$8)),SUM($I$17:I257))</f>
        <v>200.42682100000005</v>
      </c>
      <c r="J258" s="61">
        <f t="shared" ca="1" si="98"/>
        <v>0</v>
      </c>
      <c r="K258" s="61">
        <f t="shared" si="99"/>
        <v>0</v>
      </c>
      <c r="L258" s="61">
        <f t="shared" si="100"/>
        <v>0</v>
      </c>
      <c r="M258" s="61">
        <f t="shared" si="101"/>
        <v>0</v>
      </c>
      <c r="N258" s="61">
        <f ca="1">IF(F258&lt;&gt;"",SUM(J258:M258),SUM($N$17:N257))</f>
        <v>0</v>
      </c>
      <c r="O258" s="8">
        <f ca="1">IF(F258="",SUM($O$17:O257),P257*$H$1)</f>
        <v>6404.9022200809723</v>
      </c>
      <c r="P258" s="8">
        <f t="shared" ca="1" si="110"/>
        <v>1324904.5280958265</v>
      </c>
      <c r="Q258" s="1"/>
      <c r="R258" s="47"/>
      <c r="S258" s="36">
        <v>242</v>
      </c>
      <c r="T258" s="7">
        <v>2</v>
      </c>
      <c r="U258" s="8">
        <f t="shared" ca="1" si="115"/>
        <v>1307771.1586710245</v>
      </c>
      <c r="V258" s="10">
        <f t="shared" ca="1" si="116"/>
        <v>16842.59</v>
      </c>
      <c r="W258" s="8">
        <f t="shared" ca="1" si="117"/>
        <v>6365.6422427284788</v>
      </c>
      <c r="X258" s="8">
        <f t="shared" ca="1" si="118"/>
        <v>1297294.2109137529</v>
      </c>
      <c r="Y258">
        <f t="shared" ca="1" si="111"/>
        <v>242</v>
      </c>
      <c r="AA258" s="202">
        <f t="shared" ca="1" si="102"/>
        <v>14316.201499999999</v>
      </c>
      <c r="AB258" s="202"/>
      <c r="AC258" s="38">
        <f t="shared" ca="1" si="112"/>
        <v>242</v>
      </c>
      <c r="AU258" s="77"/>
      <c r="AV258" s="43">
        <f t="shared" ca="1" si="113"/>
        <v>64039</v>
      </c>
      <c r="AW258" s="46">
        <f t="shared" si="97"/>
        <v>59</v>
      </c>
      <c r="AX258" s="81">
        <f t="shared" ca="1" si="103"/>
        <v>30142.236842178751</v>
      </c>
      <c r="AY258" s="10">
        <f t="shared" ca="1" si="114"/>
        <v>1748249.7368463676</v>
      </c>
    </row>
    <row r="259" spans="1:51" x14ac:dyDescent="0.25">
      <c r="A259" s="10">
        <f t="shared" ca="1" si="104"/>
        <v>25000</v>
      </c>
      <c r="B259" s="10">
        <f t="shared" ca="1" si="105"/>
        <v>16842.59</v>
      </c>
      <c r="C259" s="10">
        <f t="shared" ca="1" si="106"/>
        <v>8157.41</v>
      </c>
      <c r="D259" s="43">
        <f t="shared" ca="1" si="107"/>
        <v>53143</v>
      </c>
      <c r="E259" s="47">
        <f t="shared" ca="1" si="108"/>
        <v>2045</v>
      </c>
      <c r="F259" s="67">
        <f t="shared" ca="1" si="109"/>
        <v>6</v>
      </c>
      <c r="G259" s="11">
        <f ca="1">IF(F259="",SUM($G$17:G258),IF(F259=12,(B259*$C$2*2),($C$2*B259)))</f>
        <v>1431.6201500000002</v>
      </c>
      <c r="H259" s="61">
        <f ca="1">IF(F259="",SUM($H$17:H258),IF($O$11=1,G259,IF($O$11=2,((G259/$C$2)*8.5%),IF($O$11=3,0,0))))</f>
        <v>1431.6201500000002</v>
      </c>
      <c r="I259" s="61">
        <f ca="1">IF(F259&lt;&gt;"",IF($H$4&lt;&gt;"Sim",(G259+H259)*$G$9,((G259+H259)*$G$8)),SUM($I$17:I258))</f>
        <v>200.42682100000005</v>
      </c>
      <c r="J259" s="61">
        <f t="shared" ca="1" si="98"/>
        <v>0</v>
      </c>
      <c r="K259" s="61">
        <f t="shared" si="99"/>
        <v>0</v>
      </c>
      <c r="L259" s="61">
        <f t="shared" si="100"/>
        <v>0</v>
      </c>
      <c r="M259" s="61">
        <f t="shared" si="101"/>
        <v>0</v>
      </c>
      <c r="N259" s="61">
        <f ca="1">IF(F259&lt;&gt;"",SUM(J259:M259),SUM($N$17:N258))</f>
        <v>0</v>
      </c>
      <c r="O259" s="8">
        <f ca="1">IF(F259="",SUM($O$17:O258),P258*$H$1)</f>
        <v>6449.0397847584054</v>
      </c>
      <c r="P259" s="8">
        <f t="shared" ca="1" si="110"/>
        <v>1334016.3813595851</v>
      </c>
      <c r="Q259" s="1"/>
      <c r="R259" s="47"/>
      <c r="S259" s="36">
        <v>243</v>
      </c>
      <c r="T259" s="7">
        <v>3</v>
      </c>
      <c r="U259" s="8">
        <f t="shared" ca="1" si="115"/>
        <v>1297294.2109137529</v>
      </c>
      <c r="V259" s="10">
        <f t="shared" ca="1" si="116"/>
        <v>16842.59</v>
      </c>
      <c r="W259" s="8">
        <f t="shared" ca="1" si="117"/>
        <v>6314.6451697495022</v>
      </c>
      <c r="X259" s="8">
        <f t="shared" ca="1" si="118"/>
        <v>1286766.2660835022</v>
      </c>
      <c r="Y259">
        <f t="shared" ca="1" si="111"/>
        <v>243</v>
      </c>
      <c r="AA259" s="202">
        <f t="shared" ca="1" si="102"/>
        <v>14316.201499999999</v>
      </c>
      <c r="AB259" s="202"/>
      <c r="AC259" s="38">
        <f t="shared" ca="1" si="112"/>
        <v>243</v>
      </c>
      <c r="AU259" s="77"/>
      <c r="AV259" s="43">
        <f t="shared" ca="1" si="113"/>
        <v>64070</v>
      </c>
      <c r="AW259" s="46">
        <f t="shared" si="97"/>
        <v>58</v>
      </c>
      <c r="AX259" s="81">
        <f t="shared" ca="1" si="103"/>
        <v>30288.955704160606</v>
      </c>
      <c r="AY259" s="10">
        <f t="shared" ca="1" si="114"/>
        <v>1726470.4751371546</v>
      </c>
    </row>
    <row r="260" spans="1:51" x14ac:dyDescent="0.25">
      <c r="A260" s="10">
        <f t="shared" ca="1" si="104"/>
        <v>25000</v>
      </c>
      <c r="B260" s="10">
        <f t="shared" ca="1" si="105"/>
        <v>16842.59</v>
      </c>
      <c r="C260" s="10">
        <f t="shared" ca="1" si="106"/>
        <v>8157.41</v>
      </c>
      <c r="D260" s="43">
        <f t="shared" ca="1" si="107"/>
        <v>53174</v>
      </c>
      <c r="E260" s="47">
        <f t="shared" ca="1" si="108"/>
        <v>2045</v>
      </c>
      <c r="F260" s="67">
        <f t="shared" ca="1" si="109"/>
        <v>7</v>
      </c>
      <c r="G260" s="11">
        <f ca="1">IF(F260="",SUM($G$17:G259),IF(F260=12,(B260*$C$2*2),($C$2*B260)))</f>
        <v>1431.6201500000002</v>
      </c>
      <c r="H260" s="61">
        <f ca="1">IF(F260="",SUM($H$17:H259),IF($O$11=1,G260,IF($O$11=2,((G260/$C$2)*8.5%),IF($O$11=3,0,0))))</f>
        <v>1431.6201500000002</v>
      </c>
      <c r="I260" s="61">
        <f ca="1">IF(F260&lt;&gt;"",IF($H$4&lt;&gt;"Sim",(G260+H260)*$G$9,((G260+H260)*$G$8)),SUM($I$17:I259))</f>
        <v>200.42682100000005</v>
      </c>
      <c r="J260" s="61">
        <f t="shared" ca="1" si="98"/>
        <v>0</v>
      </c>
      <c r="K260" s="61">
        <f t="shared" si="99"/>
        <v>0</v>
      </c>
      <c r="L260" s="61">
        <f t="shared" si="100"/>
        <v>0</v>
      </c>
      <c r="M260" s="61">
        <f t="shared" si="101"/>
        <v>0</v>
      </c>
      <c r="N260" s="61">
        <f ca="1">IF(F260&lt;&gt;"",SUM(J260:M260),SUM($N$17:N259))</f>
        <v>0</v>
      </c>
      <c r="O260" s="8">
        <f ca="1">IF(F260="",SUM($O$17:O259),P259*$H$1)</f>
        <v>6493.3921912637361</v>
      </c>
      <c r="P260" s="8">
        <f t="shared" ca="1" si="110"/>
        <v>1343172.5870298492</v>
      </c>
      <c r="Q260" s="1"/>
      <c r="R260" s="47"/>
      <c r="S260" s="36">
        <v>244</v>
      </c>
      <c r="T260" s="7">
        <v>4</v>
      </c>
      <c r="U260" s="8">
        <f t="shared" ca="1" si="115"/>
        <v>1286766.2660835022</v>
      </c>
      <c r="V260" s="10">
        <f t="shared" ca="1" si="116"/>
        <v>16842.59</v>
      </c>
      <c r="W260" s="8">
        <f t="shared" ca="1" si="117"/>
        <v>6263.3998659391145</v>
      </c>
      <c r="X260" s="8">
        <f t="shared" ca="1" si="118"/>
        <v>1276187.0759494412</v>
      </c>
      <c r="Y260">
        <f t="shared" ca="1" si="111"/>
        <v>244</v>
      </c>
      <c r="AA260" s="202">
        <f t="shared" ca="1" si="102"/>
        <v>14316.201499999999</v>
      </c>
      <c r="AB260" s="202"/>
      <c r="AC260" s="38">
        <f t="shared" ca="1" si="112"/>
        <v>244</v>
      </c>
      <c r="AU260" s="77"/>
      <c r="AV260" s="43">
        <f t="shared" ca="1" si="113"/>
        <v>64100</v>
      </c>
      <c r="AW260" s="46">
        <f t="shared" si="97"/>
        <v>57</v>
      </c>
      <c r="AX260" s="81">
        <f t="shared" ca="1" si="103"/>
        <v>30436.388727622045</v>
      </c>
      <c r="AY260" s="10">
        <f t="shared" ca="1" si="114"/>
        <v>1704437.7687468345</v>
      </c>
    </row>
    <row r="261" spans="1:51" x14ac:dyDescent="0.25">
      <c r="A261" s="10">
        <f t="shared" ca="1" si="104"/>
        <v>25000</v>
      </c>
      <c r="B261" s="10">
        <f t="shared" ca="1" si="105"/>
        <v>16842.59</v>
      </c>
      <c r="C261" s="10">
        <f t="shared" ca="1" si="106"/>
        <v>8157.41</v>
      </c>
      <c r="D261" s="43">
        <f t="shared" ca="1" si="107"/>
        <v>53205</v>
      </c>
      <c r="E261" s="47">
        <f t="shared" ca="1" si="108"/>
        <v>2045</v>
      </c>
      <c r="F261" s="67">
        <f t="shared" ca="1" si="109"/>
        <v>8</v>
      </c>
      <c r="G261" s="11">
        <f ca="1">IF(F261="",SUM($G$17:G260),IF(F261=12,(B261*$C$2*2),($C$2*B261)))</f>
        <v>1431.6201500000002</v>
      </c>
      <c r="H261" s="61">
        <f ca="1">IF(F261="",SUM($H$17:H260),IF($O$11=1,G261,IF($O$11=2,((G261/$C$2)*8.5%),IF($O$11=3,0,0))))</f>
        <v>1431.6201500000002</v>
      </c>
      <c r="I261" s="61">
        <f ca="1">IF(F261&lt;&gt;"",IF($H$4&lt;&gt;"Sim",(G261+H261)*$G$9,((G261+H261)*$G$8)),SUM($I$17:I260))</f>
        <v>200.42682100000005</v>
      </c>
      <c r="J261" s="61">
        <f t="shared" ca="1" si="98"/>
        <v>0</v>
      </c>
      <c r="K261" s="61">
        <f t="shared" si="99"/>
        <v>0</v>
      </c>
      <c r="L261" s="61">
        <f t="shared" si="100"/>
        <v>0</v>
      </c>
      <c r="M261" s="61">
        <f t="shared" si="101"/>
        <v>0</v>
      </c>
      <c r="N261" s="61">
        <f ca="1">IF(F261&lt;&gt;"",SUM(J261:M261),SUM($N$17:N260))</f>
        <v>0</v>
      </c>
      <c r="O261" s="8">
        <f ca="1">IF(F261="",SUM($O$17:O260),P260*$H$1)</f>
        <v>6537.960485350427</v>
      </c>
      <c r="P261" s="8">
        <f t="shared" ca="1" si="110"/>
        <v>1352373.3609941998</v>
      </c>
      <c r="Q261" s="1"/>
      <c r="R261" s="47"/>
      <c r="S261" s="36">
        <v>245</v>
      </c>
      <c r="T261" s="7">
        <v>5</v>
      </c>
      <c r="U261" s="8">
        <f t="shared" ca="1" si="115"/>
        <v>1276187.0759494412</v>
      </c>
      <c r="V261" s="10">
        <f t="shared" ca="1" si="116"/>
        <v>16842.59</v>
      </c>
      <c r="W261" s="8">
        <f t="shared" ca="1" si="117"/>
        <v>6211.9051230211944</v>
      </c>
      <c r="X261" s="8">
        <f t="shared" ca="1" si="118"/>
        <v>1265556.3910724623</v>
      </c>
      <c r="Y261">
        <f t="shared" ca="1" si="111"/>
        <v>245</v>
      </c>
      <c r="AA261" s="202">
        <f t="shared" ca="1" si="102"/>
        <v>14316.201499999999</v>
      </c>
      <c r="AB261" s="202"/>
      <c r="AC261" s="38">
        <f t="shared" ca="1" si="112"/>
        <v>245</v>
      </c>
      <c r="AU261" s="77"/>
      <c r="AV261" s="43">
        <f t="shared" ca="1" si="113"/>
        <v>64131</v>
      </c>
      <c r="AW261" s="46">
        <f t="shared" ref="AW261:AW316" si="119">AW260-1</f>
        <v>56</v>
      </c>
      <c r="AX261" s="81">
        <f t="shared" ca="1" si="103"/>
        <v>30584.539388780184</v>
      </c>
      <c r="AY261" s="10">
        <f t="shared" ca="1" si="114"/>
        <v>1682149.66638291</v>
      </c>
    </row>
    <row r="262" spans="1:51" x14ac:dyDescent="0.25">
      <c r="A262" s="10">
        <f t="shared" ca="1" si="104"/>
        <v>25000</v>
      </c>
      <c r="B262" s="10">
        <f t="shared" ca="1" si="105"/>
        <v>16842.59</v>
      </c>
      <c r="C262" s="10">
        <f t="shared" ca="1" si="106"/>
        <v>8157.41</v>
      </c>
      <c r="D262" s="43">
        <f t="shared" ca="1" si="107"/>
        <v>53235</v>
      </c>
      <c r="E262" s="47">
        <f t="shared" ca="1" si="108"/>
        <v>2045</v>
      </c>
      <c r="F262" s="67">
        <f t="shared" ca="1" si="109"/>
        <v>9</v>
      </c>
      <c r="G262" s="11">
        <f ca="1">IF(F262="",SUM($G$17:G261),IF(F262=12,(B262*$C$2*2),($C$2*B262)))</f>
        <v>1431.6201500000002</v>
      </c>
      <c r="H262" s="61">
        <f ca="1">IF(F262="",SUM($H$17:H261),IF($O$11=1,G262,IF($O$11=2,((G262/$C$2)*8.5%),IF($O$11=3,0,0))))</f>
        <v>1431.6201500000002</v>
      </c>
      <c r="I262" s="61">
        <f ca="1">IF(F262&lt;&gt;"",IF($H$4&lt;&gt;"Sim",(G262+H262)*$G$9,((G262+H262)*$G$8)),SUM($I$17:I261))</f>
        <v>200.42682100000005</v>
      </c>
      <c r="J262" s="61">
        <f t="shared" ca="1" si="98"/>
        <v>0</v>
      </c>
      <c r="K262" s="61">
        <f t="shared" si="99"/>
        <v>0</v>
      </c>
      <c r="L262" s="61">
        <f t="shared" si="100"/>
        <v>0</v>
      </c>
      <c r="M262" s="61">
        <f t="shared" si="101"/>
        <v>0</v>
      </c>
      <c r="N262" s="61">
        <f ca="1">IF(F262&lt;&gt;"",SUM(J262:M262),SUM($N$17:N261))</f>
        <v>0</v>
      </c>
      <c r="O262" s="8">
        <f ca="1">IF(F262="",SUM($O$17:O261),P261*$H$1)</f>
        <v>6582.7457178621953</v>
      </c>
      <c r="P262" s="8">
        <f t="shared" ca="1" si="110"/>
        <v>1361618.9201910621</v>
      </c>
      <c r="Q262" s="1"/>
      <c r="R262" s="47"/>
      <c r="S262" s="36">
        <v>246</v>
      </c>
      <c r="T262" s="7">
        <v>6</v>
      </c>
      <c r="U262" s="8">
        <f t="shared" ca="1" si="115"/>
        <v>1265556.3910724623</v>
      </c>
      <c r="V262" s="10">
        <f t="shared" ca="1" si="116"/>
        <v>16842.59</v>
      </c>
      <c r="W262" s="8">
        <f t="shared" ca="1" si="117"/>
        <v>6160.159726838272</v>
      </c>
      <c r="X262" s="8">
        <f t="shared" ca="1" si="118"/>
        <v>1254873.9607993006</v>
      </c>
      <c r="Y262">
        <f t="shared" ca="1" si="111"/>
        <v>246</v>
      </c>
      <c r="AA262" s="202">
        <f t="shared" ca="1" si="102"/>
        <v>14316.201499999999</v>
      </c>
      <c r="AB262" s="202"/>
      <c r="AC262" s="38">
        <f t="shared" ca="1" si="112"/>
        <v>246</v>
      </c>
      <c r="AV262" s="43">
        <f t="shared" ca="1" si="113"/>
        <v>64162</v>
      </c>
      <c r="AW262" s="46">
        <f t="shared" si="119"/>
        <v>55</v>
      </c>
      <c r="AX262" s="81">
        <f t="shared" ca="1" si="103"/>
        <v>30733.411180772793</v>
      </c>
      <c r="AY262" s="10">
        <f t="shared" ca="1" si="114"/>
        <v>1659604.2037617308</v>
      </c>
    </row>
    <row r="263" spans="1:51" x14ac:dyDescent="0.25">
      <c r="A263" s="10">
        <f t="shared" ca="1" si="104"/>
        <v>25000</v>
      </c>
      <c r="B263" s="10">
        <f t="shared" ca="1" si="105"/>
        <v>16842.59</v>
      </c>
      <c r="C263" s="10">
        <f t="shared" ca="1" si="106"/>
        <v>8157.41</v>
      </c>
      <c r="D263" s="43">
        <f t="shared" ca="1" si="107"/>
        <v>53266</v>
      </c>
      <c r="E263" s="47">
        <f t="shared" ca="1" si="108"/>
        <v>2045</v>
      </c>
      <c r="F263" s="67">
        <f t="shared" ca="1" si="109"/>
        <v>10</v>
      </c>
      <c r="G263" s="11">
        <f ca="1">IF(F263="",SUM($G$17:G262),IF(F263=12,(B263*$C$2*2),($C$2*B263)))</f>
        <v>1431.6201500000002</v>
      </c>
      <c r="H263" s="61">
        <f ca="1">IF(F263="",SUM($H$17:H262),IF($O$11=1,G263,IF($O$11=2,((G263/$C$2)*8.5%),IF($O$11=3,0,0))))</f>
        <v>1431.6201500000002</v>
      </c>
      <c r="I263" s="61">
        <f ca="1">IF(F263&lt;&gt;"",IF($H$4&lt;&gt;"Sim",(G263+H263)*$G$9,((G263+H263)*$G$8)),SUM($I$17:I262))</f>
        <v>200.42682100000005</v>
      </c>
      <c r="J263" s="61">
        <f t="shared" ca="1" si="98"/>
        <v>0</v>
      </c>
      <c r="K263" s="61">
        <f t="shared" si="99"/>
        <v>0</v>
      </c>
      <c r="L263" s="61">
        <f t="shared" si="100"/>
        <v>0</v>
      </c>
      <c r="M263" s="61">
        <f t="shared" si="101"/>
        <v>0</v>
      </c>
      <c r="N263" s="61">
        <f ca="1">IF(F263&lt;&gt;"",SUM(J263:M263),SUM($N$17:N262))</f>
        <v>0</v>
      </c>
      <c r="O263" s="8">
        <f ca="1">IF(F263="",SUM($O$17:O262),P262*$H$1)</f>
        <v>6627.7489447577955</v>
      </c>
      <c r="P263" s="8">
        <f t="shared" ca="1" si="110"/>
        <v>1370909.4826148201</v>
      </c>
      <c r="Q263" s="1"/>
      <c r="R263" s="47"/>
      <c r="S263" s="36">
        <v>247</v>
      </c>
      <c r="T263" s="7">
        <v>7</v>
      </c>
      <c r="U263" s="8">
        <f t="shared" ca="1" si="115"/>
        <v>1254873.9607993006</v>
      </c>
      <c r="V263" s="10">
        <f t="shared" ca="1" si="116"/>
        <v>16842.59</v>
      </c>
      <c r="W263" s="8">
        <f t="shared" ca="1" si="117"/>
        <v>6108.1624573229055</v>
      </c>
      <c r="X263" s="8">
        <f t="shared" ca="1" si="118"/>
        <v>1244139.5332566234</v>
      </c>
      <c r="Y263">
        <f t="shared" ca="1" si="111"/>
        <v>247</v>
      </c>
      <c r="AA263" s="202">
        <f t="shared" ca="1" si="102"/>
        <v>14316.201499999999</v>
      </c>
      <c r="AB263" s="202"/>
      <c r="AC263" s="38">
        <f t="shared" ca="1" si="112"/>
        <v>247</v>
      </c>
      <c r="AV263" s="43">
        <f t="shared" ca="1" si="113"/>
        <v>64192</v>
      </c>
      <c r="AW263" s="46">
        <f t="shared" si="119"/>
        <v>54</v>
      </c>
      <c r="AX263" s="81">
        <f t="shared" ca="1" si="103"/>
        <v>30883.007613740683</v>
      </c>
      <c r="AY263" s="10">
        <f t="shared" ca="1" si="114"/>
        <v>1636799.4035282563</v>
      </c>
    </row>
    <row r="264" spans="1:51" x14ac:dyDescent="0.25">
      <c r="A264" s="10">
        <f t="shared" ca="1" si="104"/>
        <v>25000</v>
      </c>
      <c r="B264" s="10">
        <f t="shared" ca="1" si="105"/>
        <v>16842.59</v>
      </c>
      <c r="C264" s="10">
        <f t="shared" ca="1" si="106"/>
        <v>8157.41</v>
      </c>
      <c r="D264" s="43">
        <f t="shared" ca="1" si="107"/>
        <v>53296</v>
      </c>
      <c r="E264" s="47">
        <f t="shared" ca="1" si="108"/>
        <v>2045</v>
      </c>
      <c r="F264" s="67">
        <f t="shared" ca="1" si="109"/>
        <v>11</v>
      </c>
      <c r="G264" s="11">
        <f ca="1">IF(F264="",SUM($G$17:G263),IF(F264=12,(B264*$C$2*2),($C$2*B264)))</f>
        <v>1431.6201500000002</v>
      </c>
      <c r="H264" s="61">
        <f ca="1">IF(F264="",SUM($H$17:H263),IF($O$11=1,G264,IF($O$11=2,((G264/$C$2)*8.5%),IF($O$11=3,0,0))))</f>
        <v>1431.6201500000002</v>
      </c>
      <c r="I264" s="61">
        <f ca="1">IF(F264&lt;&gt;"",IF($H$4&lt;&gt;"Sim",(G264+H264)*$G$9,((G264+H264)*$G$8)),SUM($I$17:I263))</f>
        <v>200.42682100000005</v>
      </c>
      <c r="J264" s="61">
        <f t="shared" ca="1" si="98"/>
        <v>0</v>
      </c>
      <c r="K264" s="61">
        <f t="shared" si="99"/>
        <v>0</v>
      </c>
      <c r="L264" s="61">
        <f t="shared" si="100"/>
        <v>0</v>
      </c>
      <c r="M264" s="61">
        <f t="shared" si="101"/>
        <v>0</v>
      </c>
      <c r="N264" s="61">
        <f ca="1">IF(F264&lt;&gt;"",SUM(J264:M264),SUM($N$17:N263))</f>
        <v>0</v>
      </c>
      <c r="O264" s="8">
        <f ca="1">IF(F264="",SUM($O$17:O263),P263*$H$1)</f>
        <v>6672.971227135914</v>
      </c>
      <c r="P264" s="8">
        <f t="shared" ca="1" si="110"/>
        <v>1380245.2673209563</v>
      </c>
      <c r="Q264" s="1"/>
      <c r="R264" s="47"/>
      <c r="S264" s="36">
        <v>248</v>
      </c>
      <c r="T264" s="7">
        <v>8</v>
      </c>
      <c r="U264" s="8">
        <f t="shared" ca="1" si="115"/>
        <v>1244139.5332566234</v>
      </c>
      <c r="V264" s="10">
        <f t="shared" ca="1" si="116"/>
        <v>16842.59</v>
      </c>
      <c r="W264" s="8">
        <f t="shared" ca="1" si="117"/>
        <v>6055.9120884689137</v>
      </c>
      <c r="X264" s="8">
        <f t="shared" ca="1" si="118"/>
        <v>1233352.8553450922</v>
      </c>
      <c r="Y264">
        <f t="shared" ca="1" si="111"/>
        <v>248</v>
      </c>
      <c r="AA264" s="202">
        <f t="shared" ca="1" si="102"/>
        <v>14316.201499999999</v>
      </c>
      <c r="AB264" s="202"/>
      <c r="AC264" s="38">
        <f t="shared" ca="1" si="112"/>
        <v>248</v>
      </c>
      <c r="AV264" s="43">
        <f t="shared" ca="1" si="113"/>
        <v>64223</v>
      </c>
      <c r="AW264" s="46">
        <f t="shared" si="119"/>
        <v>53</v>
      </c>
      <c r="AX264" s="81">
        <f t="shared" ca="1" si="103"/>
        <v>31033.332214910446</v>
      </c>
      <c r="AY264" s="10">
        <f t="shared" ca="1" si="114"/>
        <v>1613733.275175343</v>
      </c>
    </row>
    <row r="265" spans="1:51" x14ac:dyDescent="0.25">
      <c r="A265" s="10">
        <f t="shared" ca="1" si="104"/>
        <v>25000</v>
      </c>
      <c r="B265" s="10">
        <f t="shared" ca="1" si="105"/>
        <v>16842.59</v>
      </c>
      <c r="C265" s="10">
        <f t="shared" ca="1" si="106"/>
        <v>8157.41</v>
      </c>
      <c r="D265" s="43">
        <f t="shared" ca="1" si="107"/>
        <v>53327</v>
      </c>
      <c r="E265" s="47">
        <f t="shared" ca="1" si="108"/>
        <v>2045</v>
      </c>
      <c r="F265" s="67">
        <f t="shared" ca="1" si="109"/>
        <v>12</v>
      </c>
      <c r="G265" s="11">
        <f ca="1">IF(F265="",SUM($G$17:G264),IF(F265=12,(B265*$C$2*2),($C$2*B265)))</f>
        <v>2863.2403000000004</v>
      </c>
      <c r="H265" s="61">
        <f ca="1">IF(F265="",SUM($H$17:H264),IF($O$11=1,G265,IF($O$11=2,((G265/$C$2)*8.5%),IF($O$11=3,0,0))))</f>
        <v>2863.2403000000004</v>
      </c>
      <c r="I265" s="61">
        <f ca="1">IF(F265&lt;&gt;"",IF($H$4&lt;&gt;"Sim",(G265+H265)*$G$9,((G265+H265)*$G$8)),SUM($I$17:I264))</f>
        <v>400.85364200000009</v>
      </c>
      <c r="J265" s="61">
        <f t="shared" ca="1" si="98"/>
        <v>0</v>
      </c>
      <c r="K265" s="61">
        <f t="shared" si="99"/>
        <v>0</v>
      </c>
      <c r="L265" s="61">
        <f t="shared" si="100"/>
        <v>0</v>
      </c>
      <c r="M265" s="61">
        <f t="shared" si="101"/>
        <v>0</v>
      </c>
      <c r="N265" s="61">
        <f ca="1">IF(F265&lt;&gt;"",SUM(J265:M265),SUM($N$17:N264))</f>
        <v>0</v>
      </c>
      <c r="O265" s="8">
        <f ca="1">IF(F265="",SUM($O$17:O264),P264*$H$1)</f>
        <v>6718.4136312601877</v>
      </c>
      <c r="P265" s="8">
        <f t="shared" ca="1" si="110"/>
        <v>1392289.3079102165</v>
      </c>
      <c r="Q265" s="1"/>
      <c r="R265" s="47"/>
      <c r="S265" s="36">
        <v>249</v>
      </c>
      <c r="T265" s="7">
        <v>9</v>
      </c>
      <c r="U265" s="8">
        <f t="shared" ca="1" si="115"/>
        <v>1233352.8553450922</v>
      </c>
      <c r="V265" s="10">
        <f t="shared" ca="1" si="116"/>
        <v>16842.59</v>
      </c>
      <c r="W265" s="8">
        <f t="shared" ca="1" si="117"/>
        <v>6003.4073883024666</v>
      </c>
      <c r="X265" s="8">
        <f t="shared" ca="1" si="118"/>
        <v>1222513.6727333947</v>
      </c>
      <c r="Y265">
        <f t="shared" ca="1" si="111"/>
        <v>249</v>
      </c>
      <c r="AA265" s="202">
        <f t="shared" ca="1" si="102"/>
        <v>14316.201499999999</v>
      </c>
      <c r="AB265" s="202"/>
      <c r="AC265" s="38">
        <f t="shared" ca="1" si="112"/>
        <v>249</v>
      </c>
      <c r="AV265" s="43">
        <f t="shared" ca="1" si="113"/>
        <v>64253</v>
      </c>
      <c r="AW265" s="46">
        <f t="shared" si="119"/>
        <v>52</v>
      </c>
      <c r="AX265" s="81">
        <f t="shared" ca="1" si="103"/>
        <v>31184.388528677609</v>
      </c>
      <c r="AY265" s="10">
        <f t="shared" ca="1" si="114"/>
        <v>1590403.814962558</v>
      </c>
    </row>
    <row r="266" spans="1:51" x14ac:dyDescent="0.25">
      <c r="A266" s="10">
        <f t="shared" ca="1" si="104"/>
        <v>25000</v>
      </c>
      <c r="B266" s="10">
        <f t="shared" ca="1" si="105"/>
        <v>16842.59</v>
      </c>
      <c r="C266" s="10">
        <f t="shared" ca="1" si="106"/>
        <v>8157.41</v>
      </c>
      <c r="D266" s="43">
        <f t="shared" ca="1" si="107"/>
        <v>53358</v>
      </c>
      <c r="E266" s="47">
        <f t="shared" ca="1" si="108"/>
        <v>2046</v>
      </c>
      <c r="F266" s="67">
        <f t="shared" ca="1" si="109"/>
        <v>1</v>
      </c>
      <c r="G266" s="11">
        <f ca="1">IF(F266="",SUM($G$17:G265),IF(F266=12,(B266*$C$2*2),($C$2*B266)))</f>
        <v>1431.6201500000002</v>
      </c>
      <c r="H266" s="61">
        <f ca="1">IF(F266="",SUM($H$17:H265),IF($O$11=1,G266,IF($O$11=2,((G266/$C$2)*8.5%),IF($O$11=3,0,0))))</f>
        <v>1431.6201500000002</v>
      </c>
      <c r="I266" s="61">
        <f ca="1">IF(F266&lt;&gt;"",IF($H$4&lt;&gt;"Sim",(G266+H266)*$G$9,((G266+H266)*$G$8)),SUM($I$17:I265))</f>
        <v>200.42682100000005</v>
      </c>
      <c r="J266" s="61">
        <f t="shared" ca="1" si="98"/>
        <v>0</v>
      </c>
      <c r="K266" s="61">
        <f t="shared" si="99"/>
        <v>0</v>
      </c>
      <c r="L266" s="61">
        <f t="shared" si="100"/>
        <v>0</v>
      </c>
      <c r="M266" s="61">
        <f t="shared" si="101"/>
        <v>0</v>
      </c>
      <c r="N266" s="61">
        <f ca="1">IF(F266&lt;&gt;"",SUM(J266:M266),SUM($N$17:N265))</f>
        <v>0</v>
      </c>
      <c r="O266" s="8">
        <f ca="1">IF(F266="",SUM($O$17:O265),P265*$H$1)</f>
        <v>6777.0386078394558</v>
      </c>
      <c r="P266" s="8">
        <f t="shared" ca="1" si="110"/>
        <v>1401729.1599970562</v>
      </c>
      <c r="Q266" s="1"/>
      <c r="R266" s="47"/>
      <c r="S266" s="36">
        <v>250</v>
      </c>
      <c r="T266" s="7">
        <v>10</v>
      </c>
      <c r="U266" s="8">
        <f t="shared" ca="1" si="115"/>
        <v>1222513.6727333947</v>
      </c>
      <c r="V266" s="10">
        <f t="shared" ca="1" si="116"/>
        <v>16842.59</v>
      </c>
      <c r="W266" s="8">
        <f t="shared" ca="1" si="117"/>
        <v>5950.6471188530413</v>
      </c>
      <c r="X266" s="8">
        <f t="shared" ca="1" si="118"/>
        <v>1211621.7298522475</v>
      </c>
      <c r="Y266">
        <f t="shared" ca="1" si="111"/>
        <v>250</v>
      </c>
      <c r="AA266" s="202">
        <f t="shared" ca="1" si="102"/>
        <v>14316.201499999999</v>
      </c>
      <c r="AB266" s="202"/>
      <c r="AC266" s="38">
        <f t="shared" ca="1" si="112"/>
        <v>250</v>
      </c>
      <c r="AV266" s="43">
        <f t="shared" ca="1" si="113"/>
        <v>64284</v>
      </c>
      <c r="AW266" s="46">
        <f t="shared" si="119"/>
        <v>51</v>
      </c>
      <c r="AX266" s="81">
        <f t="shared" ca="1" si="103"/>
        <v>31336.180116690248</v>
      </c>
      <c r="AY266" s="10">
        <f t="shared" ca="1" si="114"/>
        <v>1566809.0058345124</v>
      </c>
    </row>
    <row r="267" spans="1:51" x14ac:dyDescent="0.25">
      <c r="A267" s="10">
        <f t="shared" ca="1" si="104"/>
        <v>25000</v>
      </c>
      <c r="B267" s="10">
        <f t="shared" ca="1" si="105"/>
        <v>16842.59</v>
      </c>
      <c r="C267" s="10">
        <f t="shared" ca="1" si="106"/>
        <v>8157.41</v>
      </c>
      <c r="D267" s="43">
        <f t="shared" ca="1" si="107"/>
        <v>53386</v>
      </c>
      <c r="E267" s="47">
        <f t="shared" ca="1" si="108"/>
        <v>2046</v>
      </c>
      <c r="F267" s="67">
        <f t="shared" ca="1" si="109"/>
        <v>2</v>
      </c>
      <c r="G267" s="11">
        <f ca="1">IF(F267="",SUM($G$17:G266),IF(F267=12,(B267*$C$2*2),($C$2*B267)))</f>
        <v>1431.6201500000002</v>
      </c>
      <c r="H267" s="61">
        <f ca="1">IF(F267="",SUM($H$17:H266),IF($O$11=1,G267,IF($O$11=2,((G267/$C$2)*8.5%),IF($O$11=3,0,0))))</f>
        <v>1431.6201500000002</v>
      </c>
      <c r="I267" s="61">
        <f ca="1">IF(F267&lt;&gt;"",IF($H$4&lt;&gt;"Sim",(G267+H267)*$G$9,((G267+H267)*$G$8)),SUM($I$17:I266))</f>
        <v>200.42682100000005</v>
      </c>
      <c r="J267" s="61">
        <f t="shared" ca="1" si="98"/>
        <v>0</v>
      </c>
      <c r="K267" s="61">
        <f t="shared" si="99"/>
        <v>0</v>
      </c>
      <c r="L267" s="61">
        <f t="shared" si="100"/>
        <v>0</v>
      </c>
      <c r="M267" s="61">
        <f t="shared" si="101"/>
        <v>0</v>
      </c>
      <c r="N267" s="61">
        <f ca="1">IF(F267&lt;&gt;"",SUM(J267:M267),SUM($N$17:N266))</f>
        <v>0</v>
      </c>
      <c r="O267" s="8">
        <f ca="1">IF(F267="",SUM($O$17:O266),P266*$H$1)</f>
        <v>6822.9875652015071</v>
      </c>
      <c r="P267" s="8">
        <f t="shared" ca="1" si="110"/>
        <v>1411214.9610412579</v>
      </c>
      <c r="Q267" s="1"/>
      <c r="R267" s="47"/>
      <c r="S267" s="36">
        <v>251</v>
      </c>
      <c r="T267" s="7">
        <v>11</v>
      </c>
      <c r="U267" s="8">
        <f t="shared" ca="1" si="115"/>
        <v>1211621.7298522475</v>
      </c>
      <c r="V267" s="10">
        <f t="shared" ca="1" si="116"/>
        <v>16842.59</v>
      </c>
      <c r="W267" s="8">
        <f t="shared" ca="1" si="117"/>
        <v>5897.6300361242293</v>
      </c>
      <c r="X267" s="8">
        <f t="shared" ca="1" si="118"/>
        <v>1200676.7698883717</v>
      </c>
      <c r="Y267">
        <f t="shared" ca="1" si="111"/>
        <v>251</v>
      </c>
      <c r="AA267" s="202">
        <f t="shared" ca="1" si="102"/>
        <v>14316.201499999999</v>
      </c>
      <c r="AB267" s="202"/>
      <c r="AC267" s="38">
        <f t="shared" ca="1" si="112"/>
        <v>251</v>
      </c>
      <c r="AV267" s="43">
        <f t="shared" ca="1" si="113"/>
        <v>64315</v>
      </c>
      <c r="AW267" s="46">
        <f t="shared" si="119"/>
        <v>50</v>
      </c>
      <c r="AX267" s="81">
        <f t="shared" ca="1" si="103"/>
        <v>31488.710557932936</v>
      </c>
      <c r="AY267" s="10">
        <f t="shared" ca="1" si="114"/>
        <v>1542946.8173387139</v>
      </c>
    </row>
    <row r="268" spans="1:51" x14ac:dyDescent="0.25">
      <c r="A268" s="10">
        <f t="shared" ca="1" si="104"/>
        <v>25000</v>
      </c>
      <c r="B268" s="10">
        <f t="shared" ca="1" si="105"/>
        <v>16842.59</v>
      </c>
      <c r="C268" s="10">
        <f t="shared" ca="1" si="106"/>
        <v>8157.41</v>
      </c>
      <c r="D268" s="43">
        <f t="shared" ca="1" si="107"/>
        <v>53417</v>
      </c>
      <c r="E268" s="47">
        <f t="shared" ca="1" si="108"/>
        <v>2046</v>
      </c>
      <c r="F268" s="67">
        <f t="shared" ca="1" si="109"/>
        <v>3</v>
      </c>
      <c r="G268" s="11">
        <f ca="1">IF(F268="",SUM($G$17:G267),IF(F268=12,(B268*$C$2*2),($C$2*B268)))</f>
        <v>1431.6201500000002</v>
      </c>
      <c r="H268" s="61">
        <f ca="1">IF(F268="",SUM($H$17:H267),IF($O$11=1,G268,IF($O$11=2,((G268/$C$2)*8.5%),IF($O$11=3,0,0))))</f>
        <v>1431.6201500000002</v>
      </c>
      <c r="I268" s="61">
        <f ca="1">IF(F268&lt;&gt;"",IF($H$4&lt;&gt;"Sim",(G268+H268)*$G$9,((G268+H268)*$G$8)),SUM($I$17:I267))</f>
        <v>200.42682100000005</v>
      </c>
      <c r="J268" s="61">
        <f t="shared" ca="1" si="98"/>
        <v>0</v>
      </c>
      <c r="K268" s="61">
        <f t="shared" si="99"/>
        <v>0</v>
      </c>
      <c r="L268" s="61">
        <f t="shared" si="100"/>
        <v>0</v>
      </c>
      <c r="M268" s="61">
        <f t="shared" si="101"/>
        <v>0</v>
      </c>
      <c r="N268" s="61">
        <f ca="1">IF(F268&lt;&gt;"",SUM(J268:M268),SUM($N$17:N267))</f>
        <v>0</v>
      </c>
      <c r="O268" s="8">
        <f ca="1">IF(F268="",SUM($O$17:O267),P267*$H$1)</f>
        <v>6869.1601814369433</v>
      </c>
      <c r="P268" s="8">
        <f t="shared" ca="1" si="110"/>
        <v>1420746.9347016951</v>
      </c>
      <c r="Q268" s="1"/>
      <c r="R268" s="47"/>
      <c r="S268" s="36">
        <v>252</v>
      </c>
      <c r="T268" s="7">
        <v>12</v>
      </c>
      <c r="U268" s="8">
        <f t="shared" ca="1" si="115"/>
        <v>1200676.7698883717</v>
      </c>
      <c r="V268" s="10">
        <f t="shared" ca="1" si="116"/>
        <v>16842.59</v>
      </c>
      <c r="W268" s="8">
        <f t="shared" ca="1" si="117"/>
        <v>5844.3548900644091</v>
      </c>
      <c r="X268" s="8">
        <f t="shared" ca="1" si="118"/>
        <v>1189678.5347784359</v>
      </c>
      <c r="Y268">
        <f t="shared" ca="1" si="111"/>
        <v>252</v>
      </c>
      <c r="AA268" s="202">
        <f t="shared" ca="1" si="102"/>
        <v>14316.201499999999</v>
      </c>
      <c r="AB268" s="202"/>
      <c r="AC268" s="38">
        <f t="shared" ca="1" si="112"/>
        <v>252</v>
      </c>
      <c r="AV268" s="43">
        <f t="shared" ca="1" si="113"/>
        <v>64344</v>
      </c>
      <c r="AW268" s="46">
        <f t="shared" si="119"/>
        <v>49</v>
      </c>
      <c r="AX268" s="81">
        <f t="shared" ca="1" si="103"/>
        <v>31641.983448811126</v>
      </c>
      <c r="AY268" s="10">
        <f t="shared" ca="1" si="114"/>
        <v>1518815.2055429341</v>
      </c>
    </row>
    <row r="269" spans="1:51" x14ac:dyDescent="0.25">
      <c r="A269" s="19">
        <f t="shared" ca="1" si="104"/>
        <v>25000</v>
      </c>
      <c r="B269" s="19">
        <f t="shared" ca="1" si="105"/>
        <v>16842.59</v>
      </c>
      <c r="C269" s="19">
        <f t="shared" ca="1" si="106"/>
        <v>8157.41</v>
      </c>
      <c r="D269" s="90">
        <f t="shared" ca="1" si="107"/>
        <v>53447</v>
      </c>
      <c r="E269" s="49">
        <f t="shared" ca="1" si="108"/>
        <v>2046</v>
      </c>
      <c r="F269" s="68">
        <f t="shared" ca="1" si="109"/>
        <v>4</v>
      </c>
      <c r="G269" s="91">
        <f ca="1">IF(F269="",SUM($G$17:G268),IF(F269=12,(B269*$C$2*2),($C$2*B269)))</f>
        <v>1431.6201500000002</v>
      </c>
      <c r="H269" s="92">
        <f ca="1">IF(F269="",SUM($H$17:H268),IF($O$11=1,G269,IF($O$11=2,((G269/$C$2)*8.5%),IF($O$11=3,0,0))))</f>
        <v>1431.6201500000002</v>
      </c>
      <c r="I269" s="92">
        <f ca="1">IF(F269&lt;&gt;"",IF($H$4&lt;&gt;"Sim",(G269+H269)*$G$9,((G269+H269)*$G$8)),SUM($I$17:I268))</f>
        <v>200.42682100000005</v>
      </c>
      <c r="J269" s="92">
        <f t="shared" ca="1" si="98"/>
        <v>0</v>
      </c>
      <c r="K269" s="92">
        <f t="shared" si="99"/>
        <v>0</v>
      </c>
      <c r="L269" s="92">
        <f t="shared" si="100"/>
        <v>0</v>
      </c>
      <c r="M269" s="92">
        <f t="shared" si="101"/>
        <v>0</v>
      </c>
      <c r="N269" s="92">
        <f ca="1">IF(F269&lt;&gt;"",SUM(J269:M269),SUM($N$17:N268))</f>
        <v>0</v>
      </c>
      <c r="O269" s="21">
        <f ca="1">IF(F269="",SUM($O$17:O268),P268*$H$1)</f>
        <v>6915.5575452166395</v>
      </c>
      <c r="P269" s="21">
        <f t="shared" ca="1" si="110"/>
        <v>1430325.3057259121</v>
      </c>
      <c r="Q269" s="1"/>
      <c r="R269" s="56">
        <v>22</v>
      </c>
      <c r="S269" s="36">
        <v>253</v>
      </c>
      <c r="T269" s="20">
        <v>1</v>
      </c>
      <c r="U269" s="21">
        <f t="shared" ca="1" si="115"/>
        <v>1189678.5347784359</v>
      </c>
      <c r="V269" s="19">
        <f t="shared" ca="1" si="116"/>
        <v>16842.59</v>
      </c>
      <c r="W269" s="21">
        <f t="shared" ca="1" si="117"/>
        <v>5790.8204245372654</v>
      </c>
      <c r="X269" s="21">
        <f t="shared" ca="1" si="118"/>
        <v>1178626.765202973</v>
      </c>
      <c r="Y269">
        <f t="shared" ca="1" si="111"/>
        <v>253</v>
      </c>
      <c r="AA269" s="213">
        <f t="shared" ca="1" si="102"/>
        <v>14316.201499999999</v>
      </c>
      <c r="AB269" s="213"/>
      <c r="AC269" s="38">
        <f t="shared" ca="1" si="112"/>
        <v>253</v>
      </c>
      <c r="AV269" s="43">
        <f t="shared" ca="1" si="113"/>
        <v>64375</v>
      </c>
      <c r="AW269" s="46">
        <f t="shared" si="119"/>
        <v>48</v>
      </c>
      <c r="AX269" s="81">
        <f t="shared" ca="1" si="103"/>
        <v>31796.002403235965</v>
      </c>
      <c r="AY269" s="10">
        <f t="shared" ca="1" si="114"/>
        <v>1494412.1129520903</v>
      </c>
    </row>
    <row r="270" spans="1:51" x14ac:dyDescent="0.25">
      <c r="A270" s="19">
        <f t="shared" ca="1" si="104"/>
        <v>25000</v>
      </c>
      <c r="B270" s="19">
        <f t="shared" ca="1" si="105"/>
        <v>16842.59</v>
      </c>
      <c r="C270" s="19">
        <f t="shared" ca="1" si="106"/>
        <v>8157.41</v>
      </c>
      <c r="D270" s="90">
        <f t="shared" ca="1" si="107"/>
        <v>53478</v>
      </c>
      <c r="E270" s="49">
        <f t="shared" ca="1" si="108"/>
        <v>2046</v>
      </c>
      <c r="F270" s="68">
        <f t="shared" ca="1" si="109"/>
        <v>5</v>
      </c>
      <c r="G270" s="91">
        <f ca="1">IF(F270="",SUM($G$17:G269),IF(F270=12,(B270*$C$2*2),($C$2*B270)))</f>
        <v>1431.6201500000002</v>
      </c>
      <c r="H270" s="92">
        <f ca="1">IF(F270="",SUM($H$17:H269),IF($O$11=1,G270,IF($O$11=2,((G270/$C$2)*8.5%),IF($O$11=3,0,0))))</f>
        <v>1431.6201500000002</v>
      </c>
      <c r="I270" s="92">
        <f ca="1">IF(F270&lt;&gt;"",IF($H$4&lt;&gt;"Sim",(G270+H270)*$G$9,((G270+H270)*$G$8)),SUM($I$17:I269))</f>
        <v>200.42682100000005</v>
      </c>
      <c r="J270" s="92">
        <f t="shared" ca="1" si="98"/>
        <v>0</v>
      </c>
      <c r="K270" s="92">
        <f t="shared" si="99"/>
        <v>0</v>
      </c>
      <c r="L270" s="92">
        <f t="shared" si="100"/>
        <v>0</v>
      </c>
      <c r="M270" s="92">
        <f t="shared" si="101"/>
        <v>0</v>
      </c>
      <c r="N270" s="92">
        <f ca="1">IF(F270&lt;&gt;"",SUM(J270:M270),SUM($N$17:N269))</f>
        <v>0</v>
      </c>
      <c r="O270" s="21">
        <f ca="1">IF(F270="",SUM($O$17:O269),P269*$H$1)</f>
        <v>6962.1807505106317</v>
      </c>
      <c r="P270" s="21">
        <f t="shared" ca="1" si="110"/>
        <v>1439950.299955423</v>
      </c>
      <c r="Q270" s="1"/>
      <c r="R270" s="57"/>
      <c r="S270" s="36">
        <v>254</v>
      </c>
      <c r="T270" s="20">
        <v>2</v>
      </c>
      <c r="U270" s="21">
        <f t="shared" ca="1" si="115"/>
        <v>1178626.765202973</v>
      </c>
      <c r="V270" s="19">
        <f t="shared" ca="1" si="116"/>
        <v>16842.59</v>
      </c>
      <c r="W270" s="21">
        <f t="shared" ca="1" si="117"/>
        <v>5737.0253772921797</v>
      </c>
      <c r="X270" s="21">
        <f t="shared" ca="1" si="118"/>
        <v>1167521.2005802651</v>
      </c>
      <c r="Y270">
        <f t="shared" ca="1" si="111"/>
        <v>254</v>
      </c>
      <c r="AA270" s="213">
        <f t="shared" ca="1" si="102"/>
        <v>14316.201499999999</v>
      </c>
      <c r="AB270" s="213"/>
      <c r="AC270" s="38">
        <f t="shared" ca="1" si="112"/>
        <v>254</v>
      </c>
      <c r="AV270" s="43">
        <f t="shared" ca="1" si="113"/>
        <v>64405</v>
      </c>
      <c r="AW270" s="46">
        <f t="shared" si="119"/>
        <v>47</v>
      </c>
      <c r="AX270" s="81">
        <f t="shared" ca="1" si="103"/>
        <v>31950.771052709482</v>
      </c>
      <c r="AY270" s="10">
        <f t="shared" ca="1" si="114"/>
        <v>1469735.4684246362</v>
      </c>
    </row>
    <row r="271" spans="1:51" x14ac:dyDescent="0.25">
      <c r="A271" s="19">
        <f t="shared" ca="1" si="104"/>
        <v>25000</v>
      </c>
      <c r="B271" s="19">
        <f t="shared" ca="1" si="105"/>
        <v>16842.59</v>
      </c>
      <c r="C271" s="19">
        <f t="shared" ca="1" si="106"/>
        <v>8157.41</v>
      </c>
      <c r="D271" s="90">
        <f t="shared" ca="1" si="107"/>
        <v>53508</v>
      </c>
      <c r="E271" s="49">
        <f t="shared" ca="1" si="108"/>
        <v>2046</v>
      </c>
      <c r="F271" s="68">
        <f t="shared" ca="1" si="109"/>
        <v>6</v>
      </c>
      <c r="G271" s="91">
        <f ca="1">IF(F271="",SUM($G$17:G270),IF(F271=12,(B271*$C$2*2),($C$2*B271)))</f>
        <v>1431.6201500000002</v>
      </c>
      <c r="H271" s="92">
        <f ca="1">IF(F271="",SUM($H$17:H270),IF($O$11=1,G271,IF($O$11=2,((G271/$C$2)*8.5%),IF($O$11=3,0,0))))</f>
        <v>1431.6201500000002</v>
      </c>
      <c r="I271" s="92">
        <f ca="1">IF(F271&lt;&gt;"",IF($H$4&lt;&gt;"Sim",(G271+H271)*$G$9,((G271+H271)*$G$8)),SUM($I$17:I270))</f>
        <v>200.42682100000005</v>
      </c>
      <c r="J271" s="92">
        <f t="shared" ca="1" si="98"/>
        <v>0</v>
      </c>
      <c r="K271" s="92">
        <f t="shared" si="99"/>
        <v>0</v>
      </c>
      <c r="L271" s="92">
        <f t="shared" si="100"/>
        <v>0</v>
      </c>
      <c r="M271" s="92">
        <f t="shared" si="101"/>
        <v>0</v>
      </c>
      <c r="N271" s="92">
        <f ca="1">IF(F271&lt;&gt;"",SUM(J271:M271),SUM($N$17:N270))</f>
        <v>0</v>
      </c>
      <c r="O271" s="21">
        <f ca="1">IF(F271="",SUM($O$17:O270),P270*$H$1)</f>
        <v>7009.030896613911</v>
      </c>
      <c r="P271" s="21">
        <f t="shared" ca="1" si="110"/>
        <v>1449622.1443310371</v>
      </c>
      <c r="Q271" s="1"/>
      <c r="R271" s="57"/>
      <c r="S271" s="36">
        <v>255</v>
      </c>
      <c r="T271" s="20">
        <v>3</v>
      </c>
      <c r="U271" s="21">
        <f t="shared" ca="1" si="115"/>
        <v>1167521.2005802651</v>
      </c>
      <c r="V271" s="19">
        <f t="shared" ca="1" si="116"/>
        <v>16842.59</v>
      </c>
      <c r="W271" s="21">
        <f t="shared" ca="1" si="117"/>
        <v>5682.9684799344641</v>
      </c>
      <c r="X271" s="21">
        <f t="shared" ca="1" si="118"/>
        <v>1156361.5790601994</v>
      </c>
      <c r="Y271">
        <f t="shared" ca="1" si="111"/>
        <v>255</v>
      </c>
      <c r="AA271" s="213">
        <f t="shared" ca="1" si="102"/>
        <v>14316.201499999999</v>
      </c>
      <c r="AB271" s="213"/>
      <c r="AC271" s="38">
        <f t="shared" ca="1" si="112"/>
        <v>255</v>
      </c>
      <c r="AV271" s="43">
        <f t="shared" ca="1" si="113"/>
        <v>64436</v>
      </c>
      <c r="AW271" s="46">
        <f t="shared" si="119"/>
        <v>46</v>
      </c>
      <c r="AX271" s="81">
        <f t="shared" ca="1" si="103"/>
        <v>32106.293046410246</v>
      </c>
      <c r="AY271" s="10">
        <f t="shared" ca="1" si="114"/>
        <v>1444783.1870884611</v>
      </c>
    </row>
    <row r="272" spans="1:51" x14ac:dyDescent="0.25">
      <c r="A272" s="19">
        <f t="shared" ca="1" si="104"/>
        <v>25000</v>
      </c>
      <c r="B272" s="19">
        <f t="shared" ca="1" si="105"/>
        <v>16842.59</v>
      </c>
      <c r="C272" s="19">
        <f t="shared" ca="1" si="106"/>
        <v>8157.41</v>
      </c>
      <c r="D272" s="90">
        <f t="shared" ca="1" si="107"/>
        <v>53539</v>
      </c>
      <c r="E272" s="49">
        <f t="shared" ca="1" si="108"/>
        <v>2046</v>
      </c>
      <c r="F272" s="68">
        <f t="shared" ca="1" si="109"/>
        <v>7</v>
      </c>
      <c r="G272" s="91">
        <f ca="1">IF(F272="",SUM($G$17:G271),IF(F272=12,(B272*$C$2*2),($C$2*B272)))</f>
        <v>1431.6201500000002</v>
      </c>
      <c r="H272" s="92">
        <f ca="1">IF(F272="",SUM($H$17:H271),IF($O$11=1,G272,IF($O$11=2,((G272/$C$2)*8.5%),IF($O$11=3,0,0))))</f>
        <v>1431.6201500000002</v>
      </c>
      <c r="I272" s="92">
        <f ca="1">IF(F272&lt;&gt;"",IF($H$4&lt;&gt;"Sim",(G272+H272)*$G$9,((G272+H272)*$G$8)),SUM($I$17:I271))</f>
        <v>200.42682100000005</v>
      </c>
      <c r="J272" s="92">
        <f t="shared" ca="1" si="98"/>
        <v>0</v>
      </c>
      <c r="K272" s="92">
        <f t="shared" si="99"/>
        <v>0</v>
      </c>
      <c r="L272" s="92">
        <f t="shared" si="100"/>
        <v>0</v>
      </c>
      <c r="M272" s="92">
        <f t="shared" si="101"/>
        <v>0</v>
      </c>
      <c r="N272" s="92">
        <f ca="1">IF(F272&lt;&gt;"",SUM(J272:M272),SUM($N$17:N271))</f>
        <v>0</v>
      </c>
      <c r="O272" s="21">
        <f ca="1">IF(F272="",SUM($O$17:O271),P271*$H$1)</f>
        <v>7056.1090881723412</v>
      </c>
      <c r="P272" s="21">
        <f t="shared" ca="1" si="110"/>
        <v>1459341.0668982097</v>
      </c>
      <c r="Q272" s="1"/>
      <c r="R272" s="57"/>
      <c r="S272" s="36">
        <v>256</v>
      </c>
      <c r="T272" s="20">
        <v>4</v>
      </c>
      <c r="U272" s="21">
        <f t="shared" ca="1" si="115"/>
        <v>1156361.5790601994</v>
      </c>
      <c r="V272" s="19">
        <f t="shared" ca="1" si="116"/>
        <v>16842.59</v>
      </c>
      <c r="W272" s="21">
        <f t="shared" ca="1" si="117"/>
        <v>5628.6484578954542</v>
      </c>
      <c r="X272" s="21">
        <f t="shared" ca="1" si="118"/>
        <v>1145147.6375180949</v>
      </c>
      <c r="Y272">
        <f t="shared" ca="1" si="111"/>
        <v>256</v>
      </c>
      <c r="AA272" s="213">
        <f t="shared" ca="1" si="102"/>
        <v>14316.201499999999</v>
      </c>
      <c r="AB272" s="213"/>
      <c r="AC272" s="38">
        <f t="shared" ca="1" si="112"/>
        <v>256</v>
      </c>
      <c r="AV272" s="43">
        <f t="shared" ca="1" si="113"/>
        <v>64466</v>
      </c>
      <c r="AW272" s="46">
        <f t="shared" si="119"/>
        <v>45</v>
      </c>
      <c r="AX272" s="81">
        <f t="shared" ca="1" si="103"/>
        <v>32262.57205127937</v>
      </c>
      <c r="AY272" s="10">
        <f t="shared" ca="1" si="114"/>
        <v>1419553.1702562922</v>
      </c>
    </row>
    <row r="273" spans="1:51" x14ac:dyDescent="0.25">
      <c r="A273" s="19">
        <f t="shared" ca="1" si="104"/>
        <v>25000</v>
      </c>
      <c r="B273" s="19">
        <f t="shared" ca="1" si="105"/>
        <v>16842.59</v>
      </c>
      <c r="C273" s="19">
        <f t="shared" ca="1" si="106"/>
        <v>8157.41</v>
      </c>
      <c r="D273" s="90">
        <f t="shared" ca="1" si="107"/>
        <v>53570</v>
      </c>
      <c r="E273" s="49">
        <f t="shared" ca="1" si="108"/>
        <v>2046</v>
      </c>
      <c r="F273" s="68">
        <f t="shared" ca="1" si="109"/>
        <v>8</v>
      </c>
      <c r="G273" s="91">
        <f ca="1">IF(F273="",SUM($G$17:G272),IF(F273=12,(B273*$C$2*2),($C$2*B273)))</f>
        <v>1431.6201500000002</v>
      </c>
      <c r="H273" s="92">
        <f ca="1">IF(F273="",SUM($H$17:H272),IF($O$11=1,G273,IF($O$11=2,((G273/$C$2)*8.5%),IF($O$11=3,0,0))))</f>
        <v>1431.6201500000002</v>
      </c>
      <c r="I273" s="92">
        <f ca="1">IF(F273&lt;&gt;"",IF($H$4&lt;&gt;"Sim",(G273+H273)*$G$9,((G273+H273)*$G$8)),SUM($I$17:I272))</f>
        <v>200.42682100000005</v>
      </c>
      <c r="J273" s="92">
        <f t="shared" ref="J273:J336" ca="1" si="120">IF(C269&lt;&gt;1,0,IF(D273=EOMONTH($C$7,0),$D$13,0))</f>
        <v>0</v>
      </c>
      <c r="K273" s="92">
        <f t="shared" ref="K273:K336" si="121">IF($C$13&lt;&gt;2,0,$D$13)</f>
        <v>0</v>
      </c>
      <c r="L273" s="92">
        <f t="shared" ref="L273:L336" si="122">IF($C$13&lt;&gt;3,0,IF(F273=6,$D$13,IF(F273=12,$D$13,0)))</f>
        <v>0</v>
      </c>
      <c r="M273" s="92">
        <f t="shared" ref="M273:M336" si="123">IF($C$13&lt;&gt;4,0,IF(F273=12,$D$13,0))</f>
        <v>0</v>
      </c>
      <c r="N273" s="92">
        <f ca="1">IF(F273&lt;&gt;"",SUM(J273:M273),SUM($N$17:N272))</f>
        <v>0</v>
      </c>
      <c r="O273" s="21">
        <f ca="1">IF(F273="",SUM($O$17:O272),P272*$H$1)</f>
        <v>7103.4164352087082</v>
      </c>
      <c r="P273" s="21">
        <f t="shared" ca="1" si="110"/>
        <v>1469107.2968124186</v>
      </c>
      <c r="Q273" s="1"/>
      <c r="R273" s="57"/>
      <c r="S273" s="36">
        <v>257</v>
      </c>
      <c r="T273" s="20">
        <v>5</v>
      </c>
      <c r="U273" s="21">
        <f t="shared" ca="1" si="115"/>
        <v>1145147.6375180949</v>
      </c>
      <c r="V273" s="19">
        <f t="shared" ca="1" si="116"/>
        <v>16842.59</v>
      </c>
      <c r="W273" s="21">
        <f t="shared" ca="1" si="117"/>
        <v>5574.0640304024591</v>
      </c>
      <c r="X273" s="21">
        <f t="shared" ca="1" si="118"/>
        <v>1133879.1115484973</v>
      </c>
      <c r="Y273">
        <f t="shared" ca="1" si="111"/>
        <v>257</v>
      </c>
      <c r="AA273" s="213">
        <f t="shared" ref="AA273:AA336" ca="1" si="124">V273*(100%-$U$2)</f>
        <v>14316.201499999999</v>
      </c>
      <c r="AB273" s="213"/>
      <c r="AC273" s="38">
        <f t="shared" ca="1" si="112"/>
        <v>257</v>
      </c>
      <c r="AV273" s="43">
        <f t="shared" ca="1" si="113"/>
        <v>64497</v>
      </c>
      <c r="AW273" s="46">
        <f t="shared" si="119"/>
        <v>44</v>
      </c>
      <c r="AX273" s="81">
        <f t="shared" ref="AX273:AX316" ca="1" si="125">(AY272+(AY272*$AI$10))/AW273</f>
        <v>32419.611752106994</v>
      </c>
      <c r="AY273" s="10">
        <f t="shared" ca="1" si="114"/>
        <v>1394043.3053406007</v>
      </c>
    </row>
    <row r="274" spans="1:51" x14ac:dyDescent="0.25">
      <c r="A274" s="19">
        <f t="shared" ref="A274:A337" ca="1" si="126">IF(D274="","",IF(F273=12,(A273*$H$2)+A273,A273))</f>
        <v>25000</v>
      </c>
      <c r="B274" s="19">
        <f t="shared" ref="B274:B337" ca="1" si="127">IF(D274="","",IF(F273=12,(B273*$H$2)+B273,B273))</f>
        <v>16842.59</v>
      </c>
      <c r="C274" s="19">
        <f t="shared" ref="C274:C337" ca="1" si="128">IF(D274="","",IF(F273=12,(C273*$H$2)+C273,C273))</f>
        <v>8157.41</v>
      </c>
      <c r="D274" s="90">
        <f t="shared" ref="D274:D337" ca="1" si="129">IF($C$12=D273,"",EOMONTH((D273+28.5),0))</f>
        <v>53600</v>
      </c>
      <c r="E274" s="49">
        <f t="shared" ref="E274:E337" ca="1" si="130">IF(D274="","",YEAR(D274))</f>
        <v>2046</v>
      </c>
      <c r="F274" s="68">
        <f t="shared" ref="F274:F337" ca="1" si="131">IF(D274="","",(MONTH(D274)))</f>
        <v>9</v>
      </c>
      <c r="G274" s="91">
        <f ca="1">IF(F274="",SUM($G$17:G273),IF(F274=12,(B274*$C$2*2),($C$2*B274)))</f>
        <v>1431.6201500000002</v>
      </c>
      <c r="H274" s="92">
        <f ca="1">IF(F274="",SUM($H$17:H273),IF($O$11=1,G274,IF($O$11=2,((G274/$C$2)*8.5%),IF($O$11=3,0,0))))</f>
        <v>1431.6201500000002</v>
      </c>
      <c r="I274" s="92">
        <f ca="1">IF(F274&lt;&gt;"",IF($H$4&lt;&gt;"Sim",(G274+H274)*$G$9,((G274+H274)*$G$8)),SUM($I$17:I273))</f>
        <v>200.42682100000005</v>
      </c>
      <c r="J274" s="92">
        <f t="shared" ca="1" si="120"/>
        <v>0</v>
      </c>
      <c r="K274" s="92">
        <f t="shared" si="121"/>
        <v>0</v>
      </c>
      <c r="L274" s="92">
        <f t="shared" si="122"/>
        <v>0</v>
      </c>
      <c r="M274" s="92">
        <f t="shared" si="123"/>
        <v>0</v>
      </c>
      <c r="N274" s="92">
        <f ca="1">IF(F274&lt;&gt;"",SUM(J274:M274),SUM($N$17:N273))</f>
        <v>0</v>
      </c>
      <c r="O274" s="21">
        <f ca="1">IF(F274="",SUM($O$17:O273),P273*$H$1)</f>
        <v>7150.9540531488856</v>
      </c>
      <c r="P274" s="21">
        <f t="shared" ref="P274:P337" ca="1" si="132">IF(F274="","",P273+H274+G274+O274+N274-I274)</f>
        <v>1478921.0643445677</v>
      </c>
      <c r="Q274" s="1"/>
      <c r="R274" s="57"/>
      <c r="S274" s="36">
        <v>258</v>
      </c>
      <c r="T274" s="20">
        <v>6</v>
      </c>
      <c r="U274" s="21">
        <f t="shared" ca="1" si="115"/>
        <v>1133879.1115484973</v>
      </c>
      <c r="V274" s="19">
        <f t="shared" ca="1" si="116"/>
        <v>16842.59</v>
      </c>
      <c r="W274" s="21">
        <f t="shared" ca="1" si="117"/>
        <v>5519.2139104485614</v>
      </c>
      <c r="X274" s="21">
        <f t="shared" ca="1" si="118"/>
        <v>1122555.7354589459</v>
      </c>
      <c r="Y274">
        <f t="shared" ref="Y274:Y337" ca="1" si="133">(IF(X274&lt;&gt;"Fim do Benefício",S274,S274-1))</f>
        <v>258</v>
      </c>
      <c r="AA274" s="213">
        <f t="shared" ca="1" si="124"/>
        <v>14316.201499999999</v>
      </c>
      <c r="AB274" s="213"/>
      <c r="AC274" s="38">
        <f t="shared" ref="AC274:AC337" ca="1" si="134">Y274</f>
        <v>258</v>
      </c>
      <c r="AV274" s="43">
        <f t="shared" ref="AV274:AV316" ca="1" si="135">EOMONTH(AV273,1)</f>
        <v>64528</v>
      </c>
      <c r="AW274" s="46">
        <f t="shared" si="119"/>
        <v>43</v>
      </c>
      <c r="AX274" s="81">
        <f t="shared" ca="1" si="125"/>
        <v>32577.415851619164</v>
      </c>
      <c r="AY274" s="10">
        <f t="shared" ref="AY274:AY316" ca="1" si="136">(AY273+(AY273*$AI$10)-AX274)</f>
        <v>1368251.465768005</v>
      </c>
    </row>
    <row r="275" spans="1:51" x14ac:dyDescent="0.25">
      <c r="A275" s="19">
        <f t="shared" ca="1" si="126"/>
        <v>25000</v>
      </c>
      <c r="B275" s="19">
        <f t="shared" ca="1" si="127"/>
        <v>16842.59</v>
      </c>
      <c r="C275" s="19">
        <f t="shared" ca="1" si="128"/>
        <v>8157.41</v>
      </c>
      <c r="D275" s="90">
        <f t="shared" ca="1" si="129"/>
        <v>53631</v>
      </c>
      <c r="E275" s="49">
        <f t="shared" ca="1" si="130"/>
        <v>2046</v>
      </c>
      <c r="F275" s="68">
        <f t="shared" ca="1" si="131"/>
        <v>10</v>
      </c>
      <c r="G275" s="91">
        <f ca="1">IF(F275="",SUM($G$17:G274),IF(F275=12,(B275*$C$2*2),($C$2*B275)))</f>
        <v>1431.6201500000002</v>
      </c>
      <c r="H275" s="92">
        <f ca="1">IF(F275="",SUM($H$17:H274),IF($O$11=1,G275,IF($O$11=2,((G275/$C$2)*8.5%),IF($O$11=3,0,0))))</f>
        <v>1431.6201500000002</v>
      </c>
      <c r="I275" s="92">
        <f ca="1">IF(F275&lt;&gt;"",IF($H$4&lt;&gt;"Sim",(G275+H275)*$G$9,((G275+H275)*$G$8)),SUM($I$17:I274))</f>
        <v>200.42682100000005</v>
      </c>
      <c r="J275" s="92">
        <f t="shared" ca="1" si="120"/>
        <v>0</v>
      </c>
      <c r="K275" s="92">
        <f t="shared" si="121"/>
        <v>0</v>
      </c>
      <c r="L275" s="92">
        <f t="shared" si="122"/>
        <v>0</v>
      </c>
      <c r="M275" s="92">
        <f t="shared" si="123"/>
        <v>0</v>
      </c>
      <c r="N275" s="92">
        <f ca="1">IF(F275&lt;&gt;"",SUM(J275:M275),SUM($N$17:N274))</f>
        <v>0</v>
      </c>
      <c r="O275" s="21">
        <f ca="1">IF(F275="",SUM($O$17:O274),P274*$H$1)</f>
        <v>7198.7230628481439</v>
      </c>
      <c r="P275" s="21">
        <f t="shared" ca="1" si="132"/>
        <v>1488782.6008864162</v>
      </c>
      <c r="Q275" s="1"/>
      <c r="R275" s="57"/>
      <c r="S275" s="36">
        <v>259</v>
      </c>
      <c r="T275" s="20">
        <v>7</v>
      </c>
      <c r="U275" s="21">
        <f t="shared" ref="U275:U338" ca="1" si="137">IF(X274="Fim do Benefício",0,X274)</f>
        <v>1122555.7354589459</v>
      </c>
      <c r="V275" s="19">
        <f t="shared" ref="V275:V338" ca="1" si="138">IF(X274="Fim do Benefício",0,IF(T274=12,(V274*$H$2)+V274,V274))</f>
        <v>16842.59</v>
      </c>
      <c r="W275" s="21">
        <f t="shared" ref="W275:W338" ca="1" si="139">IF(X274="Fim do Benefício",0,(U275*$H$1))</f>
        <v>5464.0968047622737</v>
      </c>
      <c r="X275" s="21">
        <f t="shared" ref="X275:X338" ca="1" si="140">IF((U275+W275-V275)&lt;0,"Fim do Benefício",(U275+W275-V275))</f>
        <v>1111177.242263708</v>
      </c>
      <c r="Y275">
        <f t="shared" ca="1" si="133"/>
        <v>259</v>
      </c>
      <c r="AA275" s="213">
        <f t="shared" ca="1" si="124"/>
        <v>14316.201499999999</v>
      </c>
      <c r="AB275" s="213"/>
      <c r="AC275" s="38">
        <f t="shared" ca="1" si="134"/>
        <v>259</v>
      </c>
      <c r="AV275" s="43">
        <f t="shared" ca="1" si="135"/>
        <v>64558</v>
      </c>
      <c r="AW275" s="46">
        <f t="shared" si="119"/>
        <v>42</v>
      </c>
      <c r="AX275" s="81">
        <f t="shared" ca="1" si="125"/>
        <v>32735.98807056513</v>
      </c>
      <c r="AY275" s="10">
        <f t="shared" ca="1" si="136"/>
        <v>1342175.5108931705</v>
      </c>
    </row>
    <row r="276" spans="1:51" x14ac:dyDescent="0.25">
      <c r="A276" s="19">
        <f t="shared" ca="1" si="126"/>
        <v>25000</v>
      </c>
      <c r="B276" s="19">
        <f t="shared" ca="1" si="127"/>
        <v>16842.59</v>
      </c>
      <c r="C276" s="19">
        <f t="shared" ca="1" si="128"/>
        <v>8157.41</v>
      </c>
      <c r="D276" s="90">
        <f t="shared" ca="1" si="129"/>
        <v>53661</v>
      </c>
      <c r="E276" s="49">
        <f t="shared" ca="1" si="130"/>
        <v>2046</v>
      </c>
      <c r="F276" s="68">
        <f t="shared" ca="1" si="131"/>
        <v>11</v>
      </c>
      <c r="G276" s="91">
        <f ca="1">IF(F276="",SUM($G$17:G275),IF(F276=12,(B276*$C$2*2),($C$2*B276)))</f>
        <v>1431.6201500000002</v>
      </c>
      <c r="H276" s="92">
        <f ca="1">IF(F276="",SUM($H$17:H275),IF($O$11=1,G276,IF($O$11=2,((G276/$C$2)*8.5%),IF($O$11=3,0,0))))</f>
        <v>1431.6201500000002</v>
      </c>
      <c r="I276" s="92">
        <f ca="1">IF(F276&lt;&gt;"",IF($H$4&lt;&gt;"Sim",(G276+H276)*$G$9,((G276+H276)*$G$8)),SUM($I$17:I275))</f>
        <v>200.42682100000005</v>
      </c>
      <c r="J276" s="92">
        <f t="shared" ca="1" si="120"/>
        <v>0</v>
      </c>
      <c r="K276" s="92">
        <f t="shared" si="121"/>
        <v>0</v>
      </c>
      <c r="L276" s="92">
        <f t="shared" si="122"/>
        <v>0</v>
      </c>
      <c r="M276" s="92">
        <f t="shared" si="123"/>
        <v>0</v>
      </c>
      <c r="N276" s="92">
        <f ca="1">IF(F276&lt;&gt;"",SUM(J276:M276),SUM($N$17:N275))</f>
        <v>0</v>
      </c>
      <c r="O276" s="21">
        <f ca="1">IF(F276="",SUM($O$17:O275),P275*$H$1)</f>
        <v>7246.7245906175685</v>
      </c>
      <c r="P276" s="21">
        <f t="shared" ca="1" si="132"/>
        <v>1498692.1389560339</v>
      </c>
      <c r="Q276" s="1"/>
      <c r="R276" s="57"/>
      <c r="S276" s="36">
        <v>260</v>
      </c>
      <c r="T276" s="20">
        <v>8</v>
      </c>
      <c r="U276" s="21">
        <f t="shared" ca="1" si="137"/>
        <v>1111177.242263708</v>
      </c>
      <c r="V276" s="19">
        <f t="shared" ca="1" si="138"/>
        <v>16842.59</v>
      </c>
      <c r="W276" s="21">
        <f t="shared" ca="1" si="139"/>
        <v>5408.7114137770413</v>
      </c>
      <c r="X276" s="21">
        <f t="shared" ca="1" si="140"/>
        <v>1099743.3636774849</v>
      </c>
      <c r="Y276">
        <f t="shared" ca="1" si="133"/>
        <v>260</v>
      </c>
      <c r="AA276" s="213">
        <f t="shared" ca="1" si="124"/>
        <v>14316.201499999999</v>
      </c>
      <c r="AB276" s="213"/>
      <c r="AC276" s="38">
        <f t="shared" ca="1" si="134"/>
        <v>260</v>
      </c>
      <c r="AV276" s="43">
        <f t="shared" ca="1" si="135"/>
        <v>64589</v>
      </c>
      <c r="AW276" s="46">
        <f t="shared" si="119"/>
        <v>41</v>
      </c>
      <c r="AX276" s="81">
        <f t="shared" ca="1" si="125"/>
        <v>32895.332147805078</v>
      </c>
      <c r="AY276" s="10">
        <f t="shared" ca="1" si="136"/>
        <v>1315813.2859122031</v>
      </c>
    </row>
    <row r="277" spans="1:51" x14ac:dyDescent="0.25">
      <c r="A277" s="19">
        <f t="shared" ca="1" si="126"/>
        <v>25000</v>
      </c>
      <c r="B277" s="19">
        <f t="shared" ca="1" si="127"/>
        <v>16842.59</v>
      </c>
      <c r="C277" s="19">
        <f t="shared" ca="1" si="128"/>
        <v>8157.41</v>
      </c>
      <c r="D277" s="90">
        <f t="shared" ca="1" si="129"/>
        <v>53692</v>
      </c>
      <c r="E277" s="49">
        <f t="shared" ca="1" si="130"/>
        <v>2046</v>
      </c>
      <c r="F277" s="68">
        <f t="shared" ca="1" si="131"/>
        <v>12</v>
      </c>
      <c r="G277" s="91">
        <f ca="1">IF(F277="",SUM($G$17:G276),IF(F277=12,(B277*$C$2*2),($C$2*B277)))</f>
        <v>2863.2403000000004</v>
      </c>
      <c r="H277" s="92">
        <f ca="1">IF(F277="",SUM($H$17:H276),IF($O$11=1,G277,IF($O$11=2,((G277/$C$2)*8.5%),IF($O$11=3,0,0))))</f>
        <v>2863.2403000000004</v>
      </c>
      <c r="I277" s="92">
        <f ca="1">IF(F277&lt;&gt;"",IF($H$4&lt;&gt;"Sim",(G277+H277)*$G$9,((G277+H277)*$G$8)),SUM($I$17:I276))</f>
        <v>400.85364200000009</v>
      </c>
      <c r="J277" s="92">
        <f t="shared" ca="1" si="120"/>
        <v>0</v>
      </c>
      <c r="K277" s="92">
        <f t="shared" si="121"/>
        <v>0</v>
      </c>
      <c r="L277" s="92">
        <f t="shared" si="122"/>
        <v>0</v>
      </c>
      <c r="M277" s="92">
        <f t="shared" si="123"/>
        <v>0</v>
      </c>
      <c r="N277" s="92">
        <f ca="1">IF(F277&lt;&gt;"",SUM(J277:M277),SUM($N$17:N276))</f>
        <v>0</v>
      </c>
      <c r="O277" s="21">
        <f ca="1">IF(F277="",SUM($O$17:O276),P276*$H$1)</f>
        <v>7294.9597682506255</v>
      </c>
      <c r="P277" s="21">
        <f t="shared" ca="1" si="132"/>
        <v>1511312.7256822845</v>
      </c>
      <c r="Q277" s="1"/>
      <c r="R277" s="57"/>
      <c r="S277" s="36">
        <v>261</v>
      </c>
      <c r="T277" s="20">
        <v>9</v>
      </c>
      <c r="U277" s="21">
        <f t="shared" ca="1" si="137"/>
        <v>1099743.3636774849</v>
      </c>
      <c r="V277" s="19">
        <f t="shared" ca="1" si="138"/>
        <v>16842.59</v>
      </c>
      <c r="W277" s="21">
        <f t="shared" ca="1" si="139"/>
        <v>5353.0564316006075</v>
      </c>
      <c r="X277" s="21">
        <f t="shared" ca="1" si="140"/>
        <v>1088253.8301090854</v>
      </c>
      <c r="Y277">
        <f t="shared" ca="1" si="133"/>
        <v>261</v>
      </c>
      <c r="AA277" s="213">
        <f t="shared" ca="1" si="124"/>
        <v>14316.201499999999</v>
      </c>
      <c r="AB277" s="213"/>
      <c r="AC277" s="38">
        <f t="shared" ca="1" si="134"/>
        <v>261</v>
      </c>
      <c r="AV277" s="43">
        <f t="shared" ca="1" si="135"/>
        <v>64619</v>
      </c>
      <c r="AW277" s="46">
        <f t="shared" si="119"/>
        <v>40</v>
      </c>
      <c r="AX277" s="81">
        <f t="shared" ca="1" si="125"/>
        <v>33055.451840398273</v>
      </c>
      <c r="AY277" s="10">
        <f t="shared" ca="1" si="136"/>
        <v>1289162.6217755326</v>
      </c>
    </row>
    <row r="278" spans="1:51" x14ac:dyDescent="0.25">
      <c r="A278" s="19">
        <f t="shared" ca="1" si="126"/>
        <v>25000</v>
      </c>
      <c r="B278" s="19">
        <f t="shared" ca="1" si="127"/>
        <v>16842.59</v>
      </c>
      <c r="C278" s="19">
        <f t="shared" ca="1" si="128"/>
        <v>8157.41</v>
      </c>
      <c r="D278" s="90">
        <f t="shared" ca="1" si="129"/>
        <v>53723</v>
      </c>
      <c r="E278" s="49">
        <f t="shared" ca="1" si="130"/>
        <v>2047</v>
      </c>
      <c r="F278" s="68">
        <f t="shared" ca="1" si="131"/>
        <v>1</v>
      </c>
      <c r="G278" s="91">
        <f ca="1">IF(F278="",SUM($G$17:G277),IF(F278=12,(B278*$C$2*2),($C$2*B278)))</f>
        <v>1431.6201500000002</v>
      </c>
      <c r="H278" s="92">
        <f ca="1">IF(F278="",SUM($H$17:H277),IF($O$11=1,G278,IF($O$11=2,((G278/$C$2)*8.5%),IF($O$11=3,0,0))))</f>
        <v>1431.6201500000002</v>
      </c>
      <c r="I278" s="92">
        <f ca="1">IF(F278&lt;&gt;"",IF($H$4&lt;&gt;"Sim",(G278+H278)*$G$9,((G278+H278)*$G$8)),SUM($I$17:I277))</f>
        <v>200.42682100000005</v>
      </c>
      <c r="J278" s="92">
        <f t="shared" ca="1" si="120"/>
        <v>0</v>
      </c>
      <c r="K278" s="92">
        <f t="shared" si="121"/>
        <v>0</v>
      </c>
      <c r="L278" s="92">
        <f t="shared" si="122"/>
        <v>0</v>
      </c>
      <c r="M278" s="92">
        <f t="shared" si="123"/>
        <v>0</v>
      </c>
      <c r="N278" s="92">
        <f ca="1">IF(F278&lt;&gt;"",SUM(J278:M278),SUM($N$17:N277))</f>
        <v>0</v>
      </c>
      <c r="O278" s="21">
        <f ca="1">IF(F278="",SUM($O$17:O277),P277*$H$1)</f>
        <v>7356.3911123049475</v>
      </c>
      <c r="P278" s="21">
        <f t="shared" ca="1" si="132"/>
        <v>1521331.9302735897</v>
      </c>
      <c r="Q278" s="1"/>
      <c r="R278" s="57"/>
      <c r="S278" s="36">
        <v>262</v>
      </c>
      <c r="T278" s="20">
        <v>10</v>
      </c>
      <c r="U278" s="21">
        <f t="shared" ca="1" si="137"/>
        <v>1088253.8301090854</v>
      </c>
      <c r="V278" s="19">
        <f t="shared" ca="1" si="138"/>
        <v>16842.59</v>
      </c>
      <c r="W278" s="21">
        <f t="shared" ca="1" si="139"/>
        <v>5297.130545984217</v>
      </c>
      <c r="X278" s="21">
        <f t="shared" ca="1" si="140"/>
        <v>1076708.3706550696</v>
      </c>
      <c r="Y278">
        <f t="shared" ca="1" si="133"/>
        <v>262</v>
      </c>
      <c r="AA278" s="213">
        <f t="shared" ca="1" si="124"/>
        <v>14316.201499999999</v>
      </c>
      <c r="AB278" s="213"/>
      <c r="AC278" s="38">
        <f t="shared" ca="1" si="134"/>
        <v>262</v>
      </c>
      <c r="AV278" s="43">
        <f t="shared" ca="1" si="135"/>
        <v>64650</v>
      </c>
      <c r="AW278" s="46">
        <f t="shared" si="119"/>
        <v>39</v>
      </c>
      <c r="AX278" s="81">
        <f t="shared" ca="1" si="125"/>
        <v>33216.350923691673</v>
      </c>
      <c r="AY278" s="10">
        <f t="shared" ca="1" si="136"/>
        <v>1262221.3351002836</v>
      </c>
    </row>
    <row r="279" spans="1:51" x14ac:dyDescent="0.25">
      <c r="A279" s="19">
        <f t="shared" ca="1" si="126"/>
        <v>25000</v>
      </c>
      <c r="B279" s="19">
        <f t="shared" ca="1" si="127"/>
        <v>16842.59</v>
      </c>
      <c r="C279" s="19">
        <f t="shared" ca="1" si="128"/>
        <v>8157.41</v>
      </c>
      <c r="D279" s="90">
        <f t="shared" ca="1" si="129"/>
        <v>53751</v>
      </c>
      <c r="E279" s="49">
        <f t="shared" ca="1" si="130"/>
        <v>2047</v>
      </c>
      <c r="F279" s="68">
        <f t="shared" ca="1" si="131"/>
        <v>2</v>
      </c>
      <c r="G279" s="91">
        <f ca="1">IF(F279="",SUM($G$17:G278),IF(F279=12,(B279*$C$2*2),($C$2*B279)))</f>
        <v>1431.6201500000002</v>
      </c>
      <c r="H279" s="92">
        <f ca="1">IF(F279="",SUM($H$17:H278),IF($O$11=1,G279,IF($O$11=2,((G279/$C$2)*8.5%),IF($O$11=3,0,0))))</f>
        <v>1431.6201500000002</v>
      </c>
      <c r="I279" s="92">
        <f ca="1">IF(F279&lt;&gt;"",IF($H$4&lt;&gt;"Sim",(G279+H279)*$G$9,((G279+H279)*$G$8)),SUM($I$17:I278))</f>
        <v>200.42682100000005</v>
      </c>
      <c r="J279" s="92">
        <f t="shared" ca="1" si="120"/>
        <v>0</v>
      </c>
      <c r="K279" s="92">
        <f t="shared" si="121"/>
        <v>0</v>
      </c>
      <c r="L279" s="92">
        <f t="shared" si="122"/>
        <v>0</v>
      </c>
      <c r="M279" s="92">
        <f t="shared" si="123"/>
        <v>0</v>
      </c>
      <c r="N279" s="92">
        <f ca="1">IF(F279&lt;&gt;"",SUM(J279:M279),SUM($N$17:N278))</f>
        <v>0</v>
      </c>
      <c r="O279" s="21">
        <f ca="1">IF(F279="",SUM($O$17:O278),P278*$H$1)</f>
        <v>7405.1600972776423</v>
      </c>
      <c r="P279" s="21">
        <f t="shared" ca="1" si="132"/>
        <v>1531399.9038498676</v>
      </c>
      <c r="Q279" s="1"/>
      <c r="R279" s="57"/>
      <c r="S279" s="36">
        <v>263</v>
      </c>
      <c r="T279" s="20">
        <v>11</v>
      </c>
      <c r="U279" s="21">
        <f t="shared" ca="1" si="137"/>
        <v>1076708.3706550696</v>
      </c>
      <c r="V279" s="19">
        <f t="shared" ca="1" si="138"/>
        <v>16842.59</v>
      </c>
      <c r="W279" s="21">
        <f t="shared" ca="1" si="139"/>
        <v>5240.9324382916766</v>
      </c>
      <c r="X279" s="21">
        <f t="shared" ca="1" si="140"/>
        <v>1065106.7130933611</v>
      </c>
      <c r="Y279">
        <f t="shared" ca="1" si="133"/>
        <v>263</v>
      </c>
      <c r="AA279" s="213">
        <f t="shared" ca="1" si="124"/>
        <v>14316.201499999999</v>
      </c>
      <c r="AB279" s="213"/>
      <c r="AC279" s="38">
        <f t="shared" ca="1" si="134"/>
        <v>263</v>
      </c>
      <c r="AV279" s="43">
        <f t="shared" ca="1" si="135"/>
        <v>64681</v>
      </c>
      <c r="AW279" s="46">
        <f t="shared" si="119"/>
        <v>38</v>
      </c>
      <c r="AX279" s="81">
        <f t="shared" ca="1" si="125"/>
        <v>33378.033191408926</v>
      </c>
      <c r="AY279" s="10">
        <f t="shared" ca="1" si="136"/>
        <v>1234987.2280821302</v>
      </c>
    </row>
    <row r="280" spans="1:51" x14ac:dyDescent="0.25">
      <c r="A280" s="19">
        <f t="shared" ca="1" si="126"/>
        <v>25000</v>
      </c>
      <c r="B280" s="19">
        <f t="shared" ca="1" si="127"/>
        <v>16842.59</v>
      </c>
      <c r="C280" s="19">
        <f t="shared" ca="1" si="128"/>
        <v>8157.41</v>
      </c>
      <c r="D280" s="90">
        <f t="shared" ca="1" si="129"/>
        <v>53782</v>
      </c>
      <c r="E280" s="49">
        <f t="shared" ca="1" si="130"/>
        <v>2047</v>
      </c>
      <c r="F280" s="68">
        <f t="shared" ca="1" si="131"/>
        <v>3</v>
      </c>
      <c r="G280" s="91">
        <f ca="1">IF(F280="",SUM($G$17:G279),IF(F280=12,(B280*$C$2*2),($C$2*B280)))</f>
        <v>1431.6201500000002</v>
      </c>
      <c r="H280" s="92">
        <f ca="1">IF(F280="",SUM($H$17:H279),IF($O$11=1,G280,IF($O$11=2,((G280/$C$2)*8.5%),IF($O$11=3,0,0))))</f>
        <v>1431.6201500000002</v>
      </c>
      <c r="I280" s="92">
        <f ca="1">IF(F280&lt;&gt;"",IF($H$4&lt;&gt;"Sim",(G280+H280)*$G$9,((G280+H280)*$G$8)),SUM($I$17:I279))</f>
        <v>200.42682100000005</v>
      </c>
      <c r="J280" s="92">
        <f t="shared" ca="1" si="120"/>
        <v>0</v>
      </c>
      <c r="K280" s="92">
        <f t="shared" si="121"/>
        <v>0</v>
      </c>
      <c r="L280" s="92">
        <f t="shared" si="122"/>
        <v>0</v>
      </c>
      <c r="M280" s="92">
        <f t="shared" si="123"/>
        <v>0</v>
      </c>
      <c r="N280" s="92">
        <f ca="1">IF(F280&lt;&gt;"",SUM(J280:M280),SUM($N$17:N279))</f>
        <v>0</v>
      </c>
      <c r="O280" s="21">
        <f ca="1">IF(F280="",SUM($O$17:O279),P279*$H$1)</f>
        <v>7454.1664677507133</v>
      </c>
      <c r="P280" s="21">
        <f t="shared" ca="1" si="132"/>
        <v>1541516.8837966186</v>
      </c>
      <c r="Q280" s="1"/>
      <c r="R280" s="58"/>
      <c r="S280" s="36">
        <v>264</v>
      </c>
      <c r="T280" s="20">
        <v>12</v>
      </c>
      <c r="U280" s="21">
        <f t="shared" ca="1" si="137"/>
        <v>1065106.7130933611</v>
      </c>
      <c r="V280" s="19">
        <f t="shared" ca="1" si="138"/>
        <v>16842.59</v>
      </c>
      <c r="W280" s="21">
        <f t="shared" ca="1" si="139"/>
        <v>5184.4607834682656</v>
      </c>
      <c r="X280" s="21">
        <f t="shared" ca="1" si="140"/>
        <v>1053448.5838768294</v>
      </c>
      <c r="Y280">
        <f t="shared" ca="1" si="133"/>
        <v>264</v>
      </c>
      <c r="AA280" s="213">
        <f t="shared" ca="1" si="124"/>
        <v>14316.201499999999</v>
      </c>
      <c r="AB280" s="213"/>
      <c r="AC280" s="38">
        <f t="shared" ca="1" si="134"/>
        <v>264</v>
      </c>
      <c r="AV280" s="43">
        <f t="shared" ca="1" si="135"/>
        <v>64709</v>
      </c>
      <c r="AW280" s="46">
        <f t="shared" si="119"/>
        <v>37</v>
      </c>
      <c r="AX280" s="81">
        <f t="shared" ca="1" si="125"/>
        <v>33540.502455739806</v>
      </c>
      <c r="AY280" s="10">
        <f t="shared" ca="1" si="136"/>
        <v>1207458.0884066331</v>
      </c>
    </row>
    <row r="281" spans="1:51" x14ac:dyDescent="0.25">
      <c r="A281" s="10">
        <f t="shared" ca="1" si="126"/>
        <v>25000</v>
      </c>
      <c r="B281" s="10">
        <f t="shared" ca="1" si="127"/>
        <v>16842.59</v>
      </c>
      <c r="C281" s="10">
        <f t="shared" ca="1" si="128"/>
        <v>8157.41</v>
      </c>
      <c r="D281" s="43">
        <f t="shared" ca="1" si="129"/>
        <v>53812</v>
      </c>
      <c r="E281" s="47">
        <f t="shared" ca="1" si="130"/>
        <v>2047</v>
      </c>
      <c r="F281" s="67">
        <f t="shared" ca="1" si="131"/>
        <v>4</v>
      </c>
      <c r="G281" s="11">
        <f ca="1">IF(F281="",SUM($G$17:G280),IF(F281=12,(B281*$C$2*2),($C$2*B281)))</f>
        <v>1431.6201500000002</v>
      </c>
      <c r="H281" s="61">
        <f ca="1">IF(F281="",SUM($H$17:H280),IF($O$11=1,G281,IF($O$11=2,((G281/$C$2)*8.5%),IF($O$11=3,0,0))))</f>
        <v>1431.6201500000002</v>
      </c>
      <c r="I281" s="61">
        <f ca="1">IF(F281&lt;&gt;"",IF($H$4&lt;&gt;"Sim",(G281+H281)*$G$9,((G281+H281)*$G$8)),SUM($I$17:I280))</f>
        <v>200.42682100000005</v>
      </c>
      <c r="J281" s="61">
        <f t="shared" ca="1" si="120"/>
        <v>0</v>
      </c>
      <c r="K281" s="61">
        <f t="shared" si="121"/>
        <v>0</v>
      </c>
      <c r="L281" s="61">
        <f t="shared" si="122"/>
        <v>0</v>
      </c>
      <c r="M281" s="61">
        <f t="shared" si="123"/>
        <v>0</v>
      </c>
      <c r="N281" s="61">
        <f ca="1">IF(F281&lt;&gt;"",SUM(J281:M281),SUM($N$17:N280))</f>
        <v>0</v>
      </c>
      <c r="O281" s="8">
        <f ca="1">IF(F281="",SUM($O$17:O280),P280*$H$1)</f>
        <v>7503.4113792100852</v>
      </c>
      <c r="P281" s="8">
        <f t="shared" ca="1" si="132"/>
        <v>1551683.108654829</v>
      </c>
      <c r="Q281" s="1"/>
      <c r="R281" s="47">
        <v>23</v>
      </c>
      <c r="S281" s="36">
        <v>265</v>
      </c>
      <c r="T281" s="7">
        <v>1</v>
      </c>
      <c r="U281" s="8">
        <f t="shared" ca="1" si="137"/>
        <v>1053448.5838768294</v>
      </c>
      <c r="V281" s="10">
        <f t="shared" ca="1" si="138"/>
        <v>16842.59</v>
      </c>
      <c r="W281" s="8">
        <f t="shared" ca="1" si="139"/>
        <v>5127.7142500094942</v>
      </c>
      <c r="X281" s="8">
        <f t="shared" ca="1" si="140"/>
        <v>1041733.7081268389</v>
      </c>
      <c r="Y281">
        <f t="shared" ca="1" si="133"/>
        <v>265</v>
      </c>
      <c r="AA281" s="202">
        <f t="shared" ca="1" si="124"/>
        <v>14316.201499999999</v>
      </c>
      <c r="AB281" s="202"/>
      <c r="AC281" s="38">
        <f t="shared" ca="1" si="134"/>
        <v>265</v>
      </c>
      <c r="AV281" s="43">
        <f t="shared" ca="1" si="135"/>
        <v>64740</v>
      </c>
      <c r="AW281" s="46">
        <f t="shared" si="119"/>
        <v>36</v>
      </c>
      <c r="AX281" s="81">
        <f t="shared" ca="1" si="125"/>
        <v>33703.762547430139</v>
      </c>
      <c r="AY281" s="10">
        <f t="shared" ca="1" si="136"/>
        <v>1179631.6891600548</v>
      </c>
    </row>
    <row r="282" spans="1:51" x14ac:dyDescent="0.25">
      <c r="A282" s="10">
        <f t="shared" ca="1" si="126"/>
        <v>25000</v>
      </c>
      <c r="B282" s="10">
        <f t="shared" ca="1" si="127"/>
        <v>16842.59</v>
      </c>
      <c r="C282" s="10">
        <f t="shared" ca="1" si="128"/>
        <v>8157.41</v>
      </c>
      <c r="D282" s="43">
        <f t="shared" ca="1" si="129"/>
        <v>53843</v>
      </c>
      <c r="E282" s="47">
        <f t="shared" ca="1" si="130"/>
        <v>2047</v>
      </c>
      <c r="F282" s="67">
        <f t="shared" ca="1" si="131"/>
        <v>5</v>
      </c>
      <c r="G282" s="11">
        <f ca="1">IF(F282="",SUM($G$17:G281),IF(F282=12,(B282*$C$2*2),($C$2*B282)))</f>
        <v>1431.6201500000002</v>
      </c>
      <c r="H282" s="61">
        <f ca="1">IF(F282="",SUM($H$17:H281),IF($O$11=1,G282,IF($O$11=2,((G282/$C$2)*8.5%),IF($O$11=3,0,0))))</f>
        <v>1431.6201500000002</v>
      </c>
      <c r="I282" s="61">
        <f ca="1">IF(F282&lt;&gt;"",IF($H$4&lt;&gt;"Sim",(G282+H282)*$G$9,((G282+H282)*$G$8)),SUM($I$17:I281))</f>
        <v>200.42682100000005</v>
      </c>
      <c r="J282" s="61">
        <f t="shared" ca="1" si="120"/>
        <v>0</v>
      </c>
      <c r="K282" s="61">
        <f t="shared" si="121"/>
        <v>0</v>
      </c>
      <c r="L282" s="61">
        <f t="shared" si="122"/>
        <v>0</v>
      </c>
      <c r="M282" s="61">
        <f t="shared" si="123"/>
        <v>0</v>
      </c>
      <c r="N282" s="61">
        <f ca="1">IF(F282&lt;&gt;"",SUM(J282:M282),SUM($N$17:N281))</f>
        <v>0</v>
      </c>
      <c r="O282" s="8">
        <f ca="1">IF(F282="",SUM($O$17:O281),P281*$H$1)</f>
        <v>7552.8959927660717</v>
      </c>
      <c r="P282" s="8">
        <f t="shared" ca="1" si="132"/>
        <v>1561898.8181265953</v>
      </c>
      <c r="Q282" s="1"/>
      <c r="R282" s="47"/>
      <c r="S282" s="36">
        <v>266</v>
      </c>
      <c r="T282" s="7">
        <v>2</v>
      </c>
      <c r="U282" s="8">
        <f t="shared" ca="1" si="137"/>
        <v>1041733.7081268389</v>
      </c>
      <c r="V282" s="10">
        <f t="shared" ca="1" si="138"/>
        <v>16842.59</v>
      </c>
      <c r="W282" s="8">
        <f t="shared" ca="1" si="139"/>
        <v>5070.6914999297051</v>
      </c>
      <c r="X282" s="8">
        <f t="shared" ca="1" si="140"/>
        <v>1029961.8096267687</v>
      </c>
      <c r="Y282">
        <f t="shared" ca="1" si="133"/>
        <v>266</v>
      </c>
      <c r="AA282" s="202">
        <f t="shared" ca="1" si="124"/>
        <v>14316.201499999999</v>
      </c>
      <c r="AB282" s="202"/>
      <c r="AC282" s="38">
        <f t="shared" ca="1" si="134"/>
        <v>266</v>
      </c>
      <c r="AV282" s="43">
        <f t="shared" ca="1" si="135"/>
        <v>64770</v>
      </c>
      <c r="AW282" s="46">
        <f t="shared" si="119"/>
        <v>35</v>
      </c>
      <c r="AX282" s="81">
        <f t="shared" ca="1" si="125"/>
        <v>33867.817315872067</v>
      </c>
      <c r="AY282" s="10">
        <f t="shared" ca="1" si="136"/>
        <v>1151505.7887396503</v>
      </c>
    </row>
    <row r="283" spans="1:51" x14ac:dyDescent="0.25">
      <c r="A283" s="10">
        <f t="shared" ca="1" si="126"/>
        <v>25000</v>
      </c>
      <c r="B283" s="10">
        <f t="shared" ca="1" si="127"/>
        <v>16842.59</v>
      </c>
      <c r="C283" s="10">
        <f t="shared" ca="1" si="128"/>
        <v>8157.41</v>
      </c>
      <c r="D283" s="43">
        <f t="shared" ca="1" si="129"/>
        <v>53873</v>
      </c>
      <c r="E283" s="47">
        <f t="shared" ca="1" si="130"/>
        <v>2047</v>
      </c>
      <c r="F283" s="67">
        <f t="shared" ca="1" si="131"/>
        <v>6</v>
      </c>
      <c r="G283" s="11">
        <f ca="1">IF(F283="",SUM($G$17:G282),IF(F283=12,(B283*$C$2*2),($C$2*B283)))</f>
        <v>1431.6201500000002</v>
      </c>
      <c r="H283" s="61">
        <f ca="1">IF(F283="",SUM($H$17:H282),IF($O$11=1,G283,IF($O$11=2,((G283/$C$2)*8.5%),IF($O$11=3,0,0))))</f>
        <v>1431.6201500000002</v>
      </c>
      <c r="I283" s="61">
        <f ca="1">IF(F283&lt;&gt;"",IF($H$4&lt;&gt;"Sim",(G283+H283)*$G$9,((G283+H283)*$G$8)),SUM($I$17:I282))</f>
        <v>200.42682100000005</v>
      </c>
      <c r="J283" s="61">
        <f t="shared" ca="1" si="120"/>
        <v>0</v>
      </c>
      <c r="K283" s="61">
        <f t="shared" si="121"/>
        <v>0</v>
      </c>
      <c r="L283" s="61">
        <f t="shared" si="122"/>
        <v>0</v>
      </c>
      <c r="M283" s="61">
        <f t="shared" si="123"/>
        <v>0</v>
      </c>
      <c r="N283" s="61">
        <f ca="1">IF(F283&lt;&gt;"",SUM(J283:M283),SUM($N$17:N282))</f>
        <v>0</v>
      </c>
      <c r="O283" s="8">
        <f ca="1">IF(F283="",SUM($O$17:O282),P282*$H$1)</f>
        <v>7602.6214751807483</v>
      </c>
      <c r="P283" s="8">
        <f t="shared" ca="1" si="132"/>
        <v>1572164.2530807764</v>
      </c>
      <c r="Q283" s="1"/>
      <c r="R283" s="47"/>
      <c r="S283" s="36">
        <v>267</v>
      </c>
      <c r="T283" s="7">
        <v>3</v>
      </c>
      <c r="U283" s="8">
        <f t="shared" ca="1" si="137"/>
        <v>1029961.8096267687</v>
      </c>
      <c r="V283" s="10">
        <f t="shared" ca="1" si="138"/>
        <v>16842.59</v>
      </c>
      <c r="W283" s="8">
        <f t="shared" ca="1" si="139"/>
        <v>5013.3911887305276</v>
      </c>
      <c r="X283" s="8">
        <f t="shared" ca="1" si="140"/>
        <v>1018132.6108154992</v>
      </c>
      <c r="Y283">
        <f t="shared" ca="1" si="133"/>
        <v>267</v>
      </c>
      <c r="AA283" s="202">
        <f t="shared" ca="1" si="124"/>
        <v>14316.201499999999</v>
      </c>
      <c r="AB283" s="202"/>
      <c r="AC283" s="38">
        <f t="shared" ca="1" si="134"/>
        <v>267</v>
      </c>
      <c r="AV283" s="43">
        <f t="shared" ca="1" si="135"/>
        <v>64801</v>
      </c>
      <c r="AW283" s="46">
        <f t="shared" si="119"/>
        <v>34</v>
      </c>
      <c r="AX283" s="81">
        <f t="shared" ca="1" si="125"/>
        <v>34032.670629194879</v>
      </c>
      <c r="AY283" s="10">
        <f t="shared" ca="1" si="136"/>
        <v>1123078.1307634308</v>
      </c>
    </row>
    <row r="284" spans="1:51" x14ac:dyDescent="0.25">
      <c r="A284" s="10">
        <f t="shared" ca="1" si="126"/>
        <v>25000</v>
      </c>
      <c r="B284" s="10">
        <f t="shared" ca="1" si="127"/>
        <v>16842.59</v>
      </c>
      <c r="C284" s="10">
        <f t="shared" ca="1" si="128"/>
        <v>8157.41</v>
      </c>
      <c r="D284" s="43">
        <f t="shared" ca="1" si="129"/>
        <v>53904</v>
      </c>
      <c r="E284" s="47">
        <f t="shared" ca="1" si="130"/>
        <v>2047</v>
      </c>
      <c r="F284" s="67">
        <f t="shared" ca="1" si="131"/>
        <v>7</v>
      </c>
      <c r="G284" s="11">
        <f ca="1">IF(F284="",SUM($G$17:G283),IF(F284=12,(B284*$C$2*2),($C$2*B284)))</f>
        <v>1431.6201500000002</v>
      </c>
      <c r="H284" s="61">
        <f ca="1">IF(F284="",SUM($H$17:H283),IF($O$11=1,G284,IF($O$11=2,((G284/$C$2)*8.5%),IF($O$11=3,0,0))))</f>
        <v>1431.6201500000002</v>
      </c>
      <c r="I284" s="61">
        <f ca="1">IF(F284&lt;&gt;"",IF($H$4&lt;&gt;"Sim",(G284+H284)*$G$9,((G284+H284)*$G$8)),SUM($I$17:I283))</f>
        <v>200.42682100000005</v>
      </c>
      <c r="J284" s="61">
        <f t="shared" ca="1" si="120"/>
        <v>0</v>
      </c>
      <c r="K284" s="61">
        <f t="shared" si="121"/>
        <v>0</v>
      </c>
      <c r="L284" s="61">
        <f t="shared" si="122"/>
        <v>0</v>
      </c>
      <c r="M284" s="61">
        <f t="shared" si="123"/>
        <v>0</v>
      </c>
      <c r="N284" s="61">
        <f ca="1">IF(F284&lt;&gt;"",SUM(J284:M284),SUM($N$17:N283))</f>
        <v>0</v>
      </c>
      <c r="O284" s="8">
        <f ca="1">IF(F284="",SUM($O$17:O283),P283*$H$1)</f>
        <v>7652.588998895465</v>
      </c>
      <c r="P284" s="8">
        <f t="shared" ca="1" si="132"/>
        <v>1582479.655558672</v>
      </c>
      <c r="Q284" s="1"/>
      <c r="R284" s="47"/>
      <c r="S284" s="36">
        <v>268</v>
      </c>
      <c r="T284" s="7">
        <v>4</v>
      </c>
      <c r="U284" s="8">
        <f t="shared" ca="1" si="137"/>
        <v>1018132.6108154992</v>
      </c>
      <c r="V284" s="10">
        <f t="shared" ca="1" si="138"/>
        <v>16842.59</v>
      </c>
      <c r="W284" s="8">
        <f t="shared" ca="1" si="139"/>
        <v>4955.8119653691774</v>
      </c>
      <c r="X284" s="8">
        <f t="shared" ca="1" si="140"/>
        <v>1006245.8327808684</v>
      </c>
      <c r="Y284">
        <f t="shared" ca="1" si="133"/>
        <v>268</v>
      </c>
      <c r="AA284" s="202">
        <f t="shared" ca="1" si="124"/>
        <v>14316.201499999999</v>
      </c>
      <c r="AB284" s="202"/>
      <c r="AC284" s="38">
        <f t="shared" ca="1" si="134"/>
        <v>268</v>
      </c>
      <c r="AV284" s="43">
        <f t="shared" ca="1" si="135"/>
        <v>64831</v>
      </c>
      <c r="AW284" s="46">
        <f t="shared" si="119"/>
        <v>33</v>
      </c>
      <c r="AX284" s="81">
        <f t="shared" ca="1" si="125"/>
        <v>34198.326374356147</v>
      </c>
      <c r="AY284" s="10">
        <f t="shared" ca="1" si="136"/>
        <v>1094346.4439793967</v>
      </c>
    </row>
    <row r="285" spans="1:51" x14ac:dyDescent="0.25">
      <c r="A285" s="10">
        <f t="shared" ca="1" si="126"/>
        <v>25000</v>
      </c>
      <c r="B285" s="10">
        <f t="shared" ca="1" si="127"/>
        <v>16842.59</v>
      </c>
      <c r="C285" s="10">
        <f t="shared" ca="1" si="128"/>
        <v>8157.41</v>
      </c>
      <c r="D285" s="43">
        <f t="shared" ca="1" si="129"/>
        <v>53935</v>
      </c>
      <c r="E285" s="47">
        <f t="shared" ca="1" si="130"/>
        <v>2047</v>
      </c>
      <c r="F285" s="67">
        <f t="shared" ca="1" si="131"/>
        <v>8</v>
      </c>
      <c r="G285" s="11">
        <f ca="1">IF(F285="",SUM($G$17:G284),IF(F285=12,(B285*$C$2*2),($C$2*B285)))</f>
        <v>1431.6201500000002</v>
      </c>
      <c r="H285" s="61">
        <f ca="1">IF(F285="",SUM($H$17:H284),IF($O$11=1,G285,IF($O$11=2,((G285/$C$2)*8.5%),IF($O$11=3,0,0))))</f>
        <v>1431.6201500000002</v>
      </c>
      <c r="I285" s="61">
        <f ca="1">IF(F285&lt;&gt;"",IF($H$4&lt;&gt;"Sim",(G285+H285)*$G$9,((G285+H285)*$G$8)),SUM($I$17:I284))</f>
        <v>200.42682100000005</v>
      </c>
      <c r="J285" s="61">
        <f t="shared" ca="1" si="120"/>
        <v>0</v>
      </c>
      <c r="K285" s="61">
        <f t="shared" si="121"/>
        <v>0</v>
      </c>
      <c r="L285" s="61">
        <f t="shared" si="122"/>
        <v>0</v>
      </c>
      <c r="M285" s="61">
        <f t="shared" si="123"/>
        <v>0</v>
      </c>
      <c r="N285" s="61">
        <f ca="1">IF(F285&lt;&gt;"",SUM(J285:M285),SUM($N$17:N284))</f>
        <v>0</v>
      </c>
      <c r="O285" s="8">
        <f ca="1">IF(F285="",SUM($O$17:O284),P284*$H$1)</f>
        <v>7702.799742058487</v>
      </c>
      <c r="P285" s="8">
        <f t="shared" ca="1" si="132"/>
        <v>1592845.2687797307</v>
      </c>
      <c r="Q285" s="1"/>
      <c r="R285" s="47"/>
      <c r="S285" s="36">
        <v>269</v>
      </c>
      <c r="T285" s="7">
        <v>5</v>
      </c>
      <c r="U285" s="8">
        <f t="shared" ca="1" si="137"/>
        <v>1006245.8327808684</v>
      </c>
      <c r="V285" s="10">
        <f t="shared" ca="1" si="138"/>
        <v>16842.59</v>
      </c>
      <c r="W285" s="8">
        <f t="shared" ca="1" si="139"/>
        <v>4897.9524722266024</v>
      </c>
      <c r="X285" s="8">
        <f t="shared" ca="1" si="140"/>
        <v>994301.19525309501</v>
      </c>
      <c r="Y285">
        <f t="shared" ca="1" si="133"/>
        <v>269</v>
      </c>
      <c r="AA285" s="202">
        <f t="shared" ca="1" si="124"/>
        <v>14316.201499999999</v>
      </c>
      <c r="AB285" s="202"/>
      <c r="AC285" s="38">
        <f t="shared" ca="1" si="134"/>
        <v>269</v>
      </c>
      <c r="AV285" s="43">
        <f t="shared" ca="1" si="135"/>
        <v>64862</v>
      </c>
      <c r="AW285" s="46">
        <f t="shared" si="119"/>
        <v>32</v>
      </c>
      <c r="AX285" s="81">
        <f t="shared" ca="1" si="125"/>
        <v>34364.78845723343</v>
      </c>
      <c r="AY285" s="10">
        <f t="shared" ca="1" si="136"/>
        <v>1065308.4421742363</v>
      </c>
    </row>
    <row r="286" spans="1:51" x14ac:dyDescent="0.25">
      <c r="A286" s="10">
        <f t="shared" ca="1" si="126"/>
        <v>25000</v>
      </c>
      <c r="B286" s="10">
        <f t="shared" ca="1" si="127"/>
        <v>16842.59</v>
      </c>
      <c r="C286" s="10">
        <f t="shared" ca="1" si="128"/>
        <v>8157.41</v>
      </c>
      <c r="D286" s="43">
        <f t="shared" ca="1" si="129"/>
        <v>53965</v>
      </c>
      <c r="E286" s="47">
        <f t="shared" ca="1" si="130"/>
        <v>2047</v>
      </c>
      <c r="F286" s="67">
        <f t="shared" ca="1" si="131"/>
        <v>9</v>
      </c>
      <c r="G286" s="11">
        <f ca="1">IF(F286="",SUM($G$17:G285),IF(F286=12,(B286*$C$2*2),($C$2*B286)))</f>
        <v>1431.6201500000002</v>
      </c>
      <c r="H286" s="61">
        <f ca="1">IF(F286="",SUM($H$17:H285),IF($O$11=1,G286,IF($O$11=2,((G286/$C$2)*8.5%),IF($O$11=3,0,0))))</f>
        <v>1431.6201500000002</v>
      </c>
      <c r="I286" s="61">
        <f ca="1">IF(F286&lt;&gt;"",IF($H$4&lt;&gt;"Sim",(G286+H286)*$G$9,((G286+H286)*$G$8)),SUM($I$17:I285))</f>
        <v>200.42682100000005</v>
      </c>
      <c r="J286" s="61">
        <f t="shared" ca="1" si="120"/>
        <v>0</v>
      </c>
      <c r="K286" s="61">
        <f t="shared" si="121"/>
        <v>0</v>
      </c>
      <c r="L286" s="61">
        <f t="shared" si="122"/>
        <v>0</v>
      </c>
      <c r="M286" s="61">
        <f t="shared" si="123"/>
        <v>0</v>
      </c>
      <c r="N286" s="61">
        <f ca="1">IF(F286&lt;&gt;"",SUM(J286:M286),SUM($N$17:N285))</f>
        <v>0</v>
      </c>
      <c r="O286" s="8">
        <f ca="1">IF(F286="",SUM($O$17:O285),P285*$H$1)</f>
        <v>7753.2548885527776</v>
      </c>
      <c r="P286" s="8">
        <f t="shared" ca="1" si="132"/>
        <v>1603261.3371472836</v>
      </c>
      <c r="Q286" s="1"/>
      <c r="R286" s="47"/>
      <c r="S286" s="36">
        <v>270</v>
      </c>
      <c r="T286" s="7">
        <v>6</v>
      </c>
      <c r="U286" s="8">
        <f t="shared" ca="1" si="137"/>
        <v>994301.19525309501</v>
      </c>
      <c r="V286" s="10">
        <f t="shared" ca="1" si="138"/>
        <v>16842.59</v>
      </c>
      <c r="W286" s="8">
        <f t="shared" ca="1" si="139"/>
        <v>4839.8113450754718</v>
      </c>
      <c r="X286" s="8">
        <f t="shared" ca="1" si="140"/>
        <v>982298.41659817053</v>
      </c>
      <c r="Y286">
        <f t="shared" ca="1" si="133"/>
        <v>270</v>
      </c>
      <c r="AA286" s="202">
        <f t="shared" ca="1" si="124"/>
        <v>14316.201499999999</v>
      </c>
      <c r="AB286" s="202"/>
      <c r="AC286" s="38">
        <f t="shared" ca="1" si="134"/>
        <v>270</v>
      </c>
      <c r="AV286" s="43">
        <f t="shared" ca="1" si="135"/>
        <v>64893</v>
      </c>
      <c r="AW286" s="46">
        <f t="shared" si="119"/>
        <v>31</v>
      </c>
      <c r="AX286" s="81">
        <f t="shared" ca="1" si="125"/>
        <v>34532.060802716325</v>
      </c>
      <c r="AY286" s="10">
        <f t="shared" ca="1" si="136"/>
        <v>1035961.8240814898</v>
      </c>
    </row>
    <row r="287" spans="1:51" x14ac:dyDescent="0.25">
      <c r="A287" s="10">
        <f t="shared" ca="1" si="126"/>
        <v>25000</v>
      </c>
      <c r="B287" s="10">
        <f t="shared" ca="1" si="127"/>
        <v>16842.59</v>
      </c>
      <c r="C287" s="10">
        <f t="shared" ca="1" si="128"/>
        <v>8157.41</v>
      </c>
      <c r="D287" s="43">
        <f t="shared" ca="1" si="129"/>
        <v>53996</v>
      </c>
      <c r="E287" s="47">
        <f t="shared" ca="1" si="130"/>
        <v>2047</v>
      </c>
      <c r="F287" s="67">
        <f t="shared" ca="1" si="131"/>
        <v>10</v>
      </c>
      <c r="G287" s="11">
        <f ca="1">IF(F287="",SUM($G$17:G286),IF(F287=12,(B287*$C$2*2),($C$2*B287)))</f>
        <v>1431.6201500000002</v>
      </c>
      <c r="H287" s="61">
        <f ca="1">IF(F287="",SUM($H$17:H286),IF($O$11=1,G287,IF($O$11=2,((G287/$C$2)*8.5%),IF($O$11=3,0,0))))</f>
        <v>1431.6201500000002</v>
      </c>
      <c r="I287" s="61">
        <f ca="1">IF(F287&lt;&gt;"",IF($H$4&lt;&gt;"Sim",(G287+H287)*$G$9,((G287+H287)*$G$8)),SUM($I$17:I286))</f>
        <v>200.42682100000005</v>
      </c>
      <c r="J287" s="61">
        <f t="shared" ca="1" si="120"/>
        <v>0</v>
      </c>
      <c r="K287" s="61">
        <f t="shared" si="121"/>
        <v>0</v>
      </c>
      <c r="L287" s="61">
        <f t="shared" si="122"/>
        <v>0</v>
      </c>
      <c r="M287" s="61">
        <f t="shared" si="123"/>
        <v>0</v>
      </c>
      <c r="N287" s="61">
        <f ca="1">IF(F287&lt;&gt;"",SUM(J287:M287),SUM($N$17:N286))</f>
        <v>0</v>
      </c>
      <c r="O287" s="8">
        <f ca="1">IF(F287="",SUM($O$17:O286),P286*$H$1)</f>
        <v>7803.9556280239121</v>
      </c>
      <c r="P287" s="8">
        <f t="shared" ca="1" si="132"/>
        <v>1613728.1062543078</v>
      </c>
      <c r="Q287" s="1"/>
      <c r="R287" s="47"/>
      <c r="S287" s="36">
        <v>271</v>
      </c>
      <c r="T287" s="7">
        <v>7</v>
      </c>
      <c r="U287" s="8">
        <f t="shared" ca="1" si="137"/>
        <v>982298.41659817053</v>
      </c>
      <c r="V287" s="10">
        <f t="shared" ca="1" si="138"/>
        <v>16842.59</v>
      </c>
      <c r="W287" s="8">
        <f t="shared" ca="1" si="139"/>
        <v>4781.3872130480058</v>
      </c>
      <c r="X287" s="8">
        <f t="shared" ca="1" si="140"/>
        <v>970237.21381121862</v>
      </c>
      <c r="Y287">
        <f t="shared" ca="1" si="133"/>
        <v>271</v>
      </c>
      <c r="AA287" s="202">
        <f t="shared" ca="1" si="124"/>
        <v>14316.201499999999</v>
      </c>
      <c r="AB287" s="202"/>
      <c r="AC287" s="38">
        <f t="shared" ca="1" si="134"/>
        <v>271</v>
      </c>
      <c r="AV287" s="43">
        <f t="shared" ca="1" si="135"/>
        <v>64923</v>
      </c>
      <c r="AW287" s="46">
        <f t="shared" si="119"/>
        <v>30</v>
      </c>
      <c r="AX287" s="81">
        <f t="shared" ca="1" si="125"/>
        <v>34700.147354799054</v>
      </c>
      <c r="AY287" s="10">
        <f t="shared" ca="1" si="136"/>
        <v>1006304.2732891724</v>
      </c>
    </row>
    <row r="288" spans="1:51" x14ac:dyDescent="0.25">
      <c r="A288" s="10">
        <f t="shared" ca="1" si="126"/>
        <v>25000</v>
      </c>
      <c r="B288" s="10">
        <f t="shared" ca="1" si="127"/>
        <v>16842.59</v>
      </c>
      <c r="C288" s="10">
        <f t="shared" ca="1" si="128"/>
        <v>8157.41</v>
      </c>
      <c r="D288" s="43">
        <f t="shared" ca="1" si="129"/>
        <v>54026</v>
      </c>
      <c r="E288" s="47">
        <f t="shared" ca="1" si="130"/>
        <v>2047</v>
      </c>
      <c r="F288" s="67">
        <f t="shared" ca="1" si="131"/>
        <v>11</v>
      </c>
      <c r="G288" s="11">
        <f ca="1">IF(F288="",SUM($G$17:G287),IF(F288=12,(B288*$C$2*2),($C$2*B288)))</f>
        <v>1431.6201500000002</v>
      </c>
      <c r="H288" s="61">
        <f ca="1">IF(F288="",SUM($H$17:H287),IF($O$11=1,G288,IF($O$11=2,((G288/$C$2)*8.5%),IF($O$11=3,0,0))))</f>
        <v>1431.6201500000002</v>
      </c>
      <c r="I288" s="61">
        <f ca="1">IF(F288&lt;&gt;"",IF($H$4&lt;&gt;"Sim",(G288+H288)*$G$9,((G288+H288)*$G$8)),SUM($I$17:I287))</f>
        <v>200.42682100000005</v>
      </c>
      <c r="J288" s="61">
        <f t="shared" ca="1" si="120"/>
        <v>0</v>
      </c>
      <c r="K288" s="61">
        <f t="shared" si="121"/>
        <v>0</v>
      </c>
      <c r="L288" s="61">
        <f t="shared" si="122"/>
        <v>0</v>
      </c>
      <c r="M288" s="61">
        <f t="shared" si="123"/>
        <v>0</v>
      </c>
      <c r="N288" s="61">
        <f ca="1">IF(F288&lt;&gt;"",SUM(J288:M288),SUM($N$17:N287))</f>
        <v>0</v>
      </c>
      <c r="O288" s="8">
        <f ca="1">IF(F288="",SUM($O$17:O287),P287*$H$1)</f>
        <v>7854.9031559081232</v>
      </c>
      <c r="P288" s="8">
        <f t="shared" ca="1" si="132"/>
        <v>1624245.8228892162</v>
      </c>
      <c r="Q288" s="1"/>
      <c r="R288" s="47"/>
      <c r="S288" s="36">
        <v>272</v>
      </c>
      <c r="T288" s="7">
        <v>8</v>
      </c>
      <c r="U288" s="8">
        <f t="shared" ca="1" si="137"/>
        <v>970237.21381121862</v>
      </c>
      <c r="V288" s="10">
        <f t="shared" ca="1" si="138"/>
        <v>16842.59</v>
      </c>
      <c r="W288" s="8">
        <f t="shared" ca="1" si="139"/>
        <v>4722.6786986036614</v>
      </c>
      <c r="X288" s="8">
        <f t="shared" ca="1" si="140"/>
        <v>958117.3025098223</v>
      </c>
      <c r="Y288">
        <f t="shared" ca="1" si="133"/>
        <v>272</v>
      </c>
      <c r="AA288" s="202">
        <f t="shared" ca="1" si="124"/>
        <v>14316.201499999999</v>
      </c>
      <c r="AB288" s="202"/>
      <c r="AC288" s="38">
        <f t="shared" ca="1" si="134"/>
        <v>272</v>
      </c>
      <c r="AV288" s="43">
        <f t="shared" ca="1" si="135"/>
        <v>64954</v>
      </c>
      <c r="AW288" s="46">
        <f t="shared" si="119"/>
        <v>29</v>
      </c>
      <c r="AX288" s="81">
        <f t="shared" ca="1" si="125"/>
        <v>34869.05207667339</v>
      </c>
      <c r="AY288" s="10">
        <f t="shared" ca="1" si="136"/>
        <v>976333.45814685489</v>
      </c>
    </row>
    <row r="289" spans="1:51" x14ac:dyDescent="0.25">
      <c r="A289" s="10">
        <f t="shared" ca="1" si="126"/>
        <v>25000</v>
      </c>
      <c r="B289" s="10">
        <f t="shared" ca="1" si="127"/>
        <v>16842.59</v>
      </c>
      <c r="C289" s="10">
        <f t="shared" ca="1" si="128"/>
        <v>8157.41</v>
      </c>
      <c r="D289" s="43">
        <f t="shared" ca="1" si="129"/>
        <v>54057</v>
      </c>
      <c r="E289" s="47">
        <f t="shared" ca="1" si="130"/>
        <v>2047</v>
      </c>
      <c r="F289" s="67">
        <f t="shared" ca="1" si="131"/>
        <v>12</v>
      </c>
      <c r="G289" s="11">
        <f ca="1">IF(F289="",SUM($G$17:G288),IF(F289=12,(B289*$C$2*2),($C$2*B289)))</f>
        <v>2863.2403000000004</v>
      </c>
      <c r="H289" s="61">
        <f ca="1">IF(F289="",SUM($H$17:H288),IF($O$11=1,G289,IF($O$11=2,((G289/$C$2)*8.5%),IF($O$11=3,0,0))))</f>
        <v>2863.2403000000004</v>
      </c>
      <c r="I289" s="61">
        <f ca="1">IF(F289&lt;&gt;"",IF($H$4&lt;&gt;"Sim",(G289+H289)*$G$9,((G289+H289)*$G$8)),SUM($I$17:I288))</f>
        <v>400.85364200000009</v>
      </c>
      <c r="J289" s="61">
        <f t="shared" ca="1" si="120"/>
        <v>0</v>
      </c>
      <c r="K289" s="61">
        <f t="shared" si="121"/>
        <v>0</v>
      </c>
      <c r="L289" s="61">
        <f t="shared" si="122"/>
        <v>0</v>
      </c>
      <c r="M289" s="61">
        <f t="shared" si="123"/>
        <v>0</v>
      </c>
      <c r="N289" s="61">
        <f ca="1">IF(F289&lt;&gt;"",SUM(J289:M289),SUM($N$17:N288))</f>
        <v>0</v>
      </c>
      <c r="O289" s="8">
        <f ca="1">IF(F289="",SUM($O$17:O288),P288*$H$1)</f>
        <v>7906.0986734604894</v>
      </c>
      <c r="P289" s="8">
        <f t="shared" ca="1" si="132"/>
        <v>1637477.5485206768</v>
      </c>
      <c r="Q289" s="1"/>
      <c r="R289" s="47"/>
      <c r="S289" s="36">
        <v>273</v>
      </c>
      <c r="T289" s="7">
        <v>9</v>
      </c>
      <c r="U289" s="8">
        <f t="shared" ca="1" si="137"/>
        <v>958117.3025098223</v>
      </c>
      <c r="V289" s="10">
        <f t="shared" ca="1" si="138"/>
        <v>16842.59</v>
      </c>
      <c r="W289" s="8">
        <f t="shared" ca="1" si="139"/>
        <v>4663.6844174966418</v>
      </c>
      <c r="X289" s="8">
        <f t="shared" ca="1" si="140"/>
        <v>945938.396927319</v>
      </c>
      <c r="Y289">
        <f t="shared" ca="1" si="133"/>
        <v>273</v>
      </c>
      <c r="AA289" s="202">
        <f t="shared" ca="1" si="124"/>
        <v>14316.201499999999</v>
      </c>
      <c r="AB289" s="202"/>
      <c r="AC289" s="38">
        <f t="shared" ca="1" si="134"/>
        <v>273</v>
      </c>
      <c r="AV289" s="43">
        <f t="shared" ca="1" si="135"/>
        <v>64984</v>
      </c>
      <c r="AW289" s="46">
        <f t="shared" si="119"/>
        <v>28</v>
      </c>
      <c r="AX289" s="81">
        <f t="shared" ca="1" si="125"/>
        <v>35038.778950822176</v>
      </c>
      <c r="AY289" s="10">
        <f t="shared" ca="1" si="136"/>
        <v>946047.03167219879</v>
      </c>
    </row>
    <row r="290" spans="1:51" x14ac:dyDescent="0.25">
      <c r="A290" s="10">
        <f t="shared" ca="1" si="126"/>
        <v>25000</v>
      </c>
      <c r="B290" s="10">
        <f t="shared" ca="1" si="127"/>
        <v>16842.59</v>
      </c>
      <c r="C290" s="10">
        <f t="shared" ca="1" si="128"/>
        <v>8157.41</v>
      </c>
      <c r="D290" s="43">
        <f t="shared" ca="1" si="129"/>
        <v>54088</v>
      </c>
      <c r="E290" s="47">
        <f t="shared" ca="1" si="130"/>
        <v>2048</v>
      </c>
      <c r="F290" s="67">
        <f t="shared" ca="1" si="131"/>
        <v>1</v>
      </c>
      <c r="G290" s="11">
        <f ca="1">IF(F290="",SUM($G$17:G289),IF(F290=12,(B290*$C$2*2),($C$2*B290)))</f>
        <v>1431.6201500000002</v>
      </c>
      <c r="H290" s="61">
        <f ca="1">IF(F290="",SUM($H$17:H289),IF($O$11=1,G290,IF($O$11=2,((G290/$C$2)*8.5%),IF($O$11=3,0,0))))</f>
        <v>1431.6201500000002</v>
      </c>
      <c r="I290" s="61">
        <f ca="1">IF(F290&lt;&gt;"",IF($H$4&lt;&gt;"Sim",(G290+H290)*$G$9,((G290+H290)*$G$8)),SUM($I$17:I289))</f>
        <v>200.42682100000005</v>
      </c>
      <c r="J290" s="61">
        <f t="shared" ca="1" si="120"/>
        <v>0</v>
      </c>
      <c r="K290" s="61">
        <f t="shared" si="121"/>
        <v>0</v>
      </c>
      <c r="L290" s="61">
        <f t="shared" si="122"/>
        <v>0</v>
      </c>
      <c r="M290" s="61">
        <f t="shared" si="123"/>
        <v>0</v>
      </c>
      <c r="N290" s="61">
        <f ca="1">IF(F290&lt;&gt;"",SUM(J290:M290),SUM($N$17:N289))</f>
        <v>0</v>
      </c>
      <c r="O290" s="8">
        <f ca="1">IF(F290="",SUM($O$17:O289),P289*$H$1)</f>
        <v>7970.5047670383692</v>
      </c>
      <c r="P290" s="8">
        <f t="shared" ca="1" si="132"/>
        <v>1648110.8667667154</v>
      </c>
      <c r="Q290" s="1"/>
      <c r="R290" s="47"/>
      <c r="S290" s="36">
        <v>274</v>
      </c>
      <c r="T290" s="7">
        <v>10</v>
      </c>
      <c r="U290" s="8">
        <f t="shared" ca="1" si="137"/>
        <v>945938.396927319</v>
      </c>
      <c r="V290" s="10">
        <f t="shared" ca="1" si="138"/>
        <v>16842.59</v>
      </c>
      <c r="W290" s="8">
        <f t="shared" ca="1" si="139"/>
        <v>4604.4029787432682</v>
      </c>
      <c r="X290" s="8">
        <f t="shared" ca="1" si="140"/>
        <v>933700.20990606234</v>
      </c>
      <c r="Y290">
        <f t="shared" ca="1" si="133"/>
        <v>274</v>
      </c>
      <c r="AA290" s="202">
        <f t="shared" ca="1" si="124"/>
        <v>14316.201499999999</v>
      </c>
      <c r="AB290" s="202"/>
      <c r="AC290" s="38">
        <f t="shared" ca="1" si="134"/>
        <v>274</v>
      </c>
      <c r="AV290" s="43">
        <f t="shared" ca="1" si="135"/>
        <v>65015</v>
      </c>
      <c r="AW290" s="46">
        <f t="shared" si="119"/>
        <v>27</v>
      </c>
      <c r="AX290" s="81">
        <f t="shared" ca="1" si="125"/>
        <v>35209.33197911318</v>
      </c>
      <c r="AY290" s="10">
        <f t="shared" ca="1" si="136"/>
        <v>915442.63145694276</v>
      </c>
    </row>
    <row r="291" spans="1:51" x14ac:dyDescent="0.25">
      <c r="A291" s="10">
        <f t="shared" ca="1" si="126"/>
        <v>25000</v>
      </c>
      <c r="B291" s="10">
        <f t="shared" ca="1" si="127"/>
        <v>16842.59</v>
      </c>
      <c r="C291" s="10">
        <f t="shared" ca="1" si="128"/>
        <v>8157.41</v>
      </c>
      <c r="D291" s="43">
        <f t="shared" ca="1" si="129"/>
        <v>54117</v>
      </c>
      <c r="E291" s="47">
        <f t="shared" ca="1" si="130"/>
        <v>2048</v>
      </c>
      <c r="F291" s="67">
        <f t="shared" ca="1" si="131"/>
        <v>2</v>
      </c>
      <c r="G291" s="11">
        <f ca="1">IF(F291="",SUM($G$17:G290),IF(F291=12,(B291*$C$2*2),($C$2*B291)))</f>
        <v>1431.6201500000002</v>
      </c>
      <c r="H291" s="61">
        <f ca="1">IF(F291="",SUM($H$17:H290),IF($O$11=1,G291,IF($O$11=2,((G291/$C$2)*8.5%),IF($O$11=3,0,0))))</f>
        <v>1431.6201500000002</v>
      </c>
      <c r="I291" s="61">
        <f ca="1">IF(F291&lt;&gt;"",IF($H$4&lt;&gt;"Sim",(G291+H291)*$G$9,((G291+H291)*$G$8)),SUM($I$17:I290))</f>
        <v>200.42682100000005</v>
      </c>
      <c r="J291" s="61">
        <f t="shared" ca="1" si="120"/>
        <v>0</v>
      </c>
      <c r="K291" s="61">
        <f t="shared" si="121"/>
        <v>0</v>
      </c>
      <c r="L291" s="61">
        <f t="shared" si="122"/>
        <v>0</v>
      </c>
      <c r="M291" s="61">
        <f t="shared" si="123"/>
        <v>0</v>
      </c>
      <c r="N291" s="61">
        <f ca="1">IF(F291&lt;&gt;"",SUM(J291:M291),SUM($N$17:N290))</f>
        <v>0</v>
      </c>
      <c r="O291" s="8">
        <f ca="1">IF(F291="",SUM($O$17:O290),P290*$H$1)</f>
        <v>8022.2629812783471</v>
      </c>
      <c r="P291" s="8">
        <f t="shared" ca="1" si="132"/>
        <v>1658795.943226994</v>
      </c>
      <c r="Q291" s="1"/>
      <c r="R291" s="47"/>
      <c r="S291" s="36">
        <v>275</v>
      </c>
      <c r="T291" s="7">
        <v>11</v>
      </c>
      <c r="U291" s="8">
        <f t="shared" ca="1" si="137"/>
        <v>933700.20990606234</v>
      </c>
      <c r="V291" s="10">
        <f t="shared" ca="1" si="138"/>
        <v>16842.59</v>
      </c>
      <c r="W291" s="8">
        <f t="shared" ca="1" si="139"/>
        <v>4544.8329845891767</v>
      </c>
      <c r="X291" s="8">
        <f t="shared" ca="1" si="140"/>
        <v>921402.45289065153</v>
      </c>
      <c r="Y291">
        <f t="shared" ca="1" si="133"/>
        <v>275</v>
      </c>
      <c r="AA291" s="202">
        <f t="shared" ca="1" si="124"/>
        <v>14316.201499999999</v>
      </c>
      <c r="AB291" s="202"/>
      <c r="AC291" s="38">
        <f t="shared" ca="1" si="134"/>
        <v>275</v>
      </c>
      <c r="AV291" s="43">
        <f t="shared" ca="1" si="135"/>
        <v>65046</v>
      </c>
      <c r="AW291" s="46">
        <f t="shared" si="119"/>
        <v>26</v>
      </c>
      <c r="AX291" s="81">
        <f t="shared" ca="1" si="125"/>
        <v>35380.715182893466</v>
      </c>
      <c r="AY291" s="10">
        <f t="shared" ca="1" si="136"/>
        <v>884517.87957233668</v>
      </c>
    </row>
    <row r="292" spans="1:51" x14ac:dyDescent="0.25">
      <c r="A292" s="10">
        <f t="shared" ca="1" si="126"/>
        <v>25000</v>
      </c>
      <c r="B292" s="10">
        <f t="shared" ca="1" si="127"/>
        <v>16842.59</v>
      </c>
      <c r="C292" s="10">
        <f t="shared" ca="1" si="128"/>
        <v>8157.41</v>
      </c>
      <c r="D292" s="43">
        <f t="shared" ca="1" si="129"/>
        <v>54148</v>
      </c>
      <c r="E292" s="47">
        <f t="shared" ca="1" si="130"/>
        <v>2048</v>
      </c>
      <c r="F292" s="67">
        <f t="shared" ca="1" si="131"/>
        <v>3</v>
      </c>
      <c r="G292" s="11">
        <f ca="1">IF(F292="",SUM($G$17:G291),IF(F292=12,(B292*$C$2*2),($C$2*B292)))</f>
        <v>1431.6201500000002</v>
      </c>
      <c r="H292" s="61">
        <f ca="1">IF(F292="",SUM($H$17:H291),IF($O$11=1,G292,IF($O$11=2,((G292/$C$2)*8.5%),IF($O$11=3,0,0))))</f>
        <v>1431.6201500000002</v>
      </c>
      <c r="I292" s="61">
        <f ca="1">IF(F292&lt;&gt;"",IF($H$4&lt;&gt;"Sim",(G292+H292)*$G$9,((G292+H292)*$G$8)),SUM($I$17:I291))</f>
        <v>200.42682100000005</v>
      </c>
      <c r="J292" s="61">
        <f t="shared" ca="1" si="120"/>
        <v>0</v>
      </c>
      <c r="K292" s="61">
        <f t="shared" si="121"/>
        <v>0</v>
      </c>
      <c r="L292" s="61">
        <f t="shared" si="122"/>
        <v>0</v>
      </c>
      <c r="M292" s="61">
        <f t="shared" si="123"/>
        <v>0</v>
      </c>
      <c r="N292" s="61">
        <f ca="1">IF(F292&lt;&gt;"",SUM(J292:M292),SUM($N$17:N291))</f>
        <v>0</v>
      </c>
      <c r="O292" s="8">
        <f ca="1">IF(F292="",SUM($O$17:O291),P291*$H$1)</f>
        <v>8074.2731312433098</v>
      </c>
      <c r="P292" s="8">
        <f t="shared" ca="1" si="132"/>
        <v>1669533.0298372377</v>
      </c>
      <c r="Q292" s="1"/>
      <c r="R292" s="47"/>
      <c r="S292" s="36">
        <v>276</v>
      </c>
      <c r="T292" s="7">
        <v>12</v>
      </c>
      <c r="U292" s="8">
        <f t="shared" ca="1" si="137"/>
        <v>921402.45289065153</v>
      </c>
      <c r="V292" s="10">
        <f t="shared" ca="1" si="138"/>
        <v>16842.59</v>
      </c>
      <c r="W292" s="8">
        <f t="shared" ca="1" si="139"/>
        <v>4484.9730304763625</v>
      </c>
      <c r="X292" s="8">
        <f t="shared" ca="1" si="140"/>
        <v>909044.83592112793</v>
      </c>
      <c r="Y292">
        <f t="shared" ca="1" si="133"/>
        <v>276</v>
      </c>
      <c r="AA292" s="202">
        <f t="shared" ca="1" si="124"/>
        <v>14316.201499999999</v>
      </c>
      <c r="AB292" s="202"/>
      <c r="AC292" s="38">
        <f t="shared" ca="1" si="134"/>
        <v>276</v>
      </c>
      <c r="AV292" s="43">
        <f t="shared" ca="1" si="135"/>
        <v>65074</v>
      </c>
      <c r="AW292" s="46">
        <f t="shared" si="119"/>
        <v>25</v>
      </c>
      <c r="AX292" s="81">
        <f t="shared" ca="1" si="125"/>
        <v>35552.932603084206</v>
      </c>
      <c r="AY292" s="10">
        <f t="shared" ca="1" si="136"/>
        <v>853270.38247402082</v>
      </c>
    </row>
    <row r="293" spans="1:51" x14ac:dyDescent="0.25">
      <c r="A293" s="19">
        <f t="shared" ca="1" si="126"/>
        <v>25000</v>
      </c>
      <c r="B293" s="19">
        <f t="shared" ca="1" si="127"/>
        <v>16842.59</v>
      </c>
      <c r="C293" s="19">
        <f t="shared" ca="1" si="128"/>
        <v>8157.41</v>
      </c>
      <c r="D293" s="90">
        <f t="shared" ca="1" si="129"/>
        <v>54178</v>
      </c>
      <c r="E293" s="49">
        <f t="shared" ca="1" si="130"/>
        <v>2048</v>
      </c>
      <c r="F293" s="68">
        <f t="shared" ca="1" si="131"/>
        <v>4</v>
      </c>
      <c r="G293" s="91">
        <f ca="1">IF(F293="",SUM($G$17:G292),IF(F293=12,(B293*$C$2*2),($C$2*B293)))</f>
        <v>1431.6201500000002</v>
      </c>
      <c r="H293" s="92">
        <f ca="1">IF(F293="",SUM($H$17:H292),IF($O$11=1,G293,IF($O$11=2,((G293/$C$2)*8.5%),IF($O$11=3,0,0))))</f>
        <v>1431.6201500000002</v>
      </c>
      <c r="I293" s="92">
        <f ca="1">IF(F293&lt;&gt;"",IF($H$4&lt;&gt;"Sim",(G293+H293)*$G$9,((G293+H293)*$G$8)),SUM($I$17:I292))</f>
        <v>200.42682100000005</v>
      </c>
      <c r="J293" s="92">
        <f t="shared" ca="1" si="120"/>
        <v>0</v>
      </c>
      <c r="K293" s="92">
        <f t="shared" si="121"/>
        <v>0</v>
      </c>
      <c r="L293" s="92">
        <f t="shared" si="122"/>
        <v>0</v>
      </c>
      <c r="M293" s="92">
        <f t="shared" si="123"/>
        <v>0</v>
      </c>
      <c r="N293" s="92">
        <f ca="1">IF(F293&lt;&gt;"",SUM(J293:M293),SUM($N$17:N292))</f>
        <v>0</v>
      </c>
      <c r="O293" s="21">
        <f ca="1">IF(F293="",SUM($O$17:O292),P292*$H$1)</f>
        <v>8126.5364432431388</v>
      </c>
      <c r="P293" s="21">
        <f t="shared" ca="1" si="132"/>
        <v>1680322.3797594809</v>
      </c>
      <c r="Q293" s="1"/>
      <c r="R293" s="49">
        <v>24</v>
      </c>
      <c r="S293" s="36">
        <v>277</v>
      </c>
      <c r="T293" s="20">
        <v>1</v>
      </c>
      <c r="U293" s="21">
        <f t="shared" ca="1" si="137"/>
        <v>909044.83592112793</v>
      </c>
      <c r="V293" s="19">
        <f t="shared" ca="1" si="138"/>
        <v>16842.59</v>
      </c>
      <c r="W293" s="21">
        <f t="shared" ca="1" si="139"/>
        <v>4424.8217050100648</v>
      </c>
      <c r="X293" s="21">
        <f t="shared" ca="1" si="140"/>
        <v>896627.06762613798</v>
      </c>
      <c r="Y293">
        <f t="shared" ca="1" si="133"/>
        <v>277</v>
      </c>
      <c r="AA293" s="213">
        <f t="shared" ca="1" si="124"/>
        <v>14316.201499999999</v>
      </c>
      <c r="AB293" s="213"/>
      <c r="AC293" s="38">
        <f t="shared" ca="1" si="134"/>
        <v>277</v>
      </c>
      <c r="AV293" s="43">
        <f t="shared" ca="1" si="135"/>
        <v>65105</v>
      </c>
      <c r="AW293" s="46">
        <f t="shared" si="119"/>
        <v>24</v>
      </c>
      <c r="AX293" s="81">
        <f t="shared" ca="1" si="125"/>
        <v>35725.988300275945</v>
      </c>
      <c r="AY293" s="10">
        <f t="shared" ca="1" si="136"/>
        <v>821697.7309063467</v>
      </c>
    </row>
    <row r="294" spans="1:51" x14ac:dyDescent="0.25">
      <c r="A294" s="19">
        <f t="shared" ca="1" si="126"/>
        <v>25000</v>
      </c>
      <c r="B294" s="19">
        <f t="shared" ca="1" si="127"/>
        <v>16842.59</v>
      </c>
      <c r="C294" s="19">
        <f t="shared" ca="1" si="128"/>
        <v>8157.41</v>
      </c>
      <c r="D294" s="90">
        <f t="shared" ca="1" si="129"/>
        <v>54209</v>
      </c>
      <c r="E294" s="49">
        <f t="shared" ca="1" si="130"/>
        <v>2048</v>
      </c>
      <c r="F294" s="68">
        <f t="shared" ca="1" si="131"/>
        <v>5</v>
      </c>
      <c r="G294" s="91">
        <f ca="1">IF(F294="",SUM($G$17:G293),IF(F294=12,(B294*$C$2*2),($C$2*B294)))</f>
        <v>1431.6201500000002</v>
      </c>
      <c r="H294" s="92">
        <f ca="1">IF(F294="",SUM($H$17:H293),IF($O$11=1,G294,IF($O$11=2,((G294/$C$2)*8.5%),IF($O$11=3,0,0))))</f>
        <v>1431.6201500000002</v>
      </c>
      <c r="I294" s="92">
        <f ca="1">IF(F294&lt;&gt;"",IF($H$4&lt;&gt;"Sim",(G294+H294)*$G$9,((G294+H294)*$G$8)),SUM($I$17:I293))</f>
        <v>200.42682100000005</v>
      </c>
      <c r="J294" s="92">
        <f t="shared" ca="1" si="120"/>
        <v>0</v>
      </c>
      <c r="K294" s="92">
        <f t="shared" si="121"/>
        <v>0</v>
      </c>
      <c r="L294" s="92">
        <f t="shared" si="122"/>
        <v>0</v>
      </c>
      <c r="M294" s="92">
        <f t="shared" si="123"/>
        <v>0</v>
      </c>
      <c r="N294" s="92">
        <f ca="1">IF(F294&lt;&gt;"",SUM(J294:M294),SUM($N$17:N293))</f>
        <v>0</v>
      </c>
      <c r="O294" s="21">
        <f ca="1">IF(F294="",SUM($O$17:O293),P293*$H$1)</f>
        <v>8179.0541495568377</v>
      </c>
      <c r="P294" s="21">
        <f t="shared" ca="1" si="132"/>
        <v>1691164.2473880381</v>
      </c>
      <c r="Q294" s="1"/>
      <c r="R294" s="49"/>
      <c r="S294" s="36">
        <v>278</v>
      </c>
      <c r="T294" s="20">
        <v>2</v>
      </c>
      <c r="U294" s="21">
        <f t="shared" ca="1" si="137"/>
        <v>896627.06762613798</v>
      </c>
      <c r="V294" s="19">
        <f t="shared" ca="1" si="138"/>
        <v>16842.59</v>
      </c>
      <c r="W294" s="21">
        <f t="shared" ca="1" si="139"/>
        <v>4364.3775899254879</v>
      </c>
      <c r="X294" s="21">
        <f t="shared" ca="1" si="140"/>
        <v>884148.85521606356</v>
      </c>
      <c r="Y294">
        <f t="shared" ca="1" si="133"/>
        <v>278</v>
      </c>
      <c r="AA294" s="213">
        <f t="shared" ca="1" si="124"/>
        <v>14316.201499999999</v>
      </c>
      <c r="AB294" s="213"/>
      <c r="AC294" s="38">
        <f t="shared" ca="1" si="134"/>
        <v>278</v>
      </c>
      <c r="AV294" s="43">
        <f t="shared" ca="1" si="135"/>
        <v>65135</v>
      </c>
      <c r="AW294" s="46">
        <f t="shared" si="119"/>
        <v>23</v>
      </c>
      <c r="AX294" s="81">
        <f t="shared" ca="1" si="125"/>
        <v>35899.88635482439</v>
      </c>
      <c r="AY294" s="10">
        <f t="shared" ca="1" si="136"/>
        <v>789797.49980613659</v>
      </c>
    </row>
    <row r="295" spans="1:51" x14ac:dyDescent="0.25">
      <c r="A295" s="19">
        <f t="shared" ca="1" si="126"/>
        <v>25000</v>
      </c>
      <c r="B295" s="19">
        <f t="shared" ca="1" si="127"/>
        <v>16842.59</v>
      </c>
      <c r="C295" s="19">
        <f t="shared" ca="1" si="128"/>
        <v>8157.41</v>
      </c>
      <c r="D295" s="90">
        <f t="shared" ca="1" si="129"/>
        <v>54239</v>
      </c>
      <c r="E295" s="49">
        <f t="shared" ca="1" si="130"/>
        <v>2048</v>
      </c>
      <c r="F295" s="68">
        <f t="shared" ca="1" si="131"/>
        <v>6</v>
      </c>
      <c r="G295" s="91">
        <f ca="1">IF(F295="",SUM($G$17:G294),IF(F295=12,(B295*$C$2*2),($C$2*B295)))</f>
        <v>1431.6201500000002</v>
      </c>
      <c r="H295" s="92">
        <f ca="1">IF(F295="",SUM($H$17:H294),IF($O$11=1,G295,IF($O$11=2,((G295/$C$2)*8.5%),IF($O$11=3,0,0))))</f>
        <v>1431.6201500000002</v>
      </c>
      <c r="I295" s="92">
        <f ca="1">IF(F295&lt;&gt;"",IF($H$4&lt;&gt;"Sim",(G295+H295)*$G$9,((G295+H295)*$G$8)),SUM($I$17:I294))</f>
        <v>200.42682100000005</v>
      </c>
      <c r="J295" s="92">
        <f t="shared" ca="1" si="120"/>
        <v>0</v>
      </c>
      <c r="K295" s="92">
        <f t="shared" si="121"/>
        <v>0</v>
      </c>
      <c r="L295" s="92">
        <f t="shared" si="122"/>
        <v>0</v>
      </c>
      <c r="M295" s="92">
        <f t="shared" si="123"/>
        <v>0</v>
      </c>
      <c r="N295" s="92">
        <f ca="1">IF(F295&lt;&gt;"",SUM(J295:M295),SUM($N$17:N294))</f>
        <v>0</v>
      </c>
      <c r="O295" s="21">
        <f ca="1">IF(F295="",SUM($O$17:O294),P294*$H$1)</f>
        <v>8231.8274884615967</v>
      </c>
      <c r="P295" s="21">
        <f t="shared" ca="1" si="132"/>
        <v>1702058.8883554998</v>
      </c>
      <c r="Q295" s="1"/>
      <c r="R295" s="49"/>
      <c r="S295" s="36">
        <v>279</v>
      </c>
      <c r="T295" s="20">
        <v>3</v>
      </c>
      <c r="U295" s="21">
        <f t="shared" ca="1" si="137"/>
        <v>884148.85521606356</v>
      </c>
      <c r="V295" s="19">
        <f t="shared" ca="1" si="138"/>
        <v>16842.59</v>
      </c>
      <c r="W295" s="21">
        <f t="shared" ca="1" si="139"/>
        <v>4303.6392600543595</v>
      </c>
      <c r="X295" s="21">
        <f t="shared" ca="1" si="140"/>
        <v>871609.90447611792</v>
      </c>
      <c r="Y295">
        <f t="shared" ca="1" si="133"/>
        <v>279</v>
      </c>
      <c r="AA295" s="213">
        <f t="shared" ca="1" si="124"/>
        <v>14316.201499999999</v>
      </c>
      <c r="AB295" s="213"/>
      <c r="AC295" s="38">
        <f t="shared" ca="1" si="134"/>
        <v>279</v>
      </c>
      <c r="AV295" s="43">
        <f t="shared" ca="1" si="135"/>
        <v>65166</v>
      </c>
      <c r="AW295" s="46">
        <f t="shared" si="119"/>
        <v>22</v>
      </c>
      <c r="AX295" s="81">
        <f t="shared" ca="1" si="125"/>
        <v>36074.630866946565</v>
      </c>
      <c r="AY295" s="10">
        <f t="shared" ca="1" si="136"/>
        <v>757567.24820587796</v>
      </c>
    </row>
    <row r="296" spans="1:51" x14ac:dyDescent="0.25">
      <c r="A296" s="19">
        <f t="shared" ca="1" si="126"/>
        <v>25000</v>
      </c>
      <c r="B296" s="19">
        <f t="shared" ca="1" si="127"/>
        <v>16842.59</v>
      </c>
      <c r="C296" s="19">
        <f t="shared" ca="1" si="128"/>
        <v>8157.41</v>
      </c>
      <c r="D296" s="90">
        <f t="shared" ca="1" si="129"/>
        <v>54270</v>
      </c>
      <c r="E296" s="49">
        <f t="shared" ca="1" si="130"/>
        <v>2048</v>
      </c>
      <c r="F296" s="68">
        <f t="shared" ca="1" si="131"/>
        <v>7</v>
      </c>
      <c r="G296" s="91">
        <f ca="1">IF(F296="",SUM($G$17:G295),IF(F296=12,(B296*$C$2*2),($C$2*B296)))</f>
        <v>1431.6201500000002</v>
      </c>
      <c r="H296" s="92">
        <f ca="1">IF(F296="",SUM($H$17:H295),IF($O$11=1,G296,IF($O$11=2,((G296/$C$2)*8.5%),IF($O$11=3,0,0))))</f>
        <v>1431.6201500000002</v>
      </c>
      <c r="I296" s="92">
        <f ca="1">IF(F296&lt;&gt;"",IF($H$4&lt;&gt;"Sim",(G296+H296)*$G$9,((G296+H296)*$G$8)),SUM($I$17:I295))</f>
        <v>200.42682100000005</v>
      </c>
      <c r="J296" s="92">
        <f t="shared" ca="1" si="120"/>
        <v>0</v>
      </c>
      <c r="K296" s="92">
        <f t="shared" si="121"/>
        <v>0</v>
      </c>
      <c r="L296" s="92">
        <f t="shared" si="122"/>
        <v>0</v>
      </c>
      <c r="M296" s="92">
        <f t="shared" si="123"/>
        <v>0</v>
      </c>
      <c r="N296" s="92">
        <f ca="1">IF(F296&lt;&gt;"",SUM(J296:M296),SUM($N$17:N295))</f>
        <v>0</v>
      </c>
      <c r="O296" s="21">
        <f ca="1">IF(F296="",SUM($O$17:O295),P295*$H$1)</f>
        <v>8284.8577042619745</v>
      </c>
      <c r="P296" s="21">
        <f t="shared" ca="1" si="132"/>
        <v>1713006.5595387621</v>
      </c>
      <c r="Q296" s="1"/>
      <c r="R296" s="49"/>
      <c r="S296" s="36">
        <v>280</v>
      </c>
      <c r="T296" s="20">
        <v>4</v>
      </c>
      <c r="U296" s="21">
        <f t="shared" ca="1" si="137"/>
        <v>871609.90447611792</v>
      </c>
      <c r="V296" s="19">
        <f t="shared" ca="1" si="138"/>
        <v>16842.59</v>
      </c>
      <c r="W296" s="21">
        <f t="shared" ca="1" si="139"/>
        <v>4242.6052832913283</v>
      </c>
      <c r="X296" s="21">
        <f t="shared" ca="1" si="140"/>
        <v>859009.91975940927</v>
      </c>
      <c r="Y296">
        <f t="shared" ca="1" si="133"/>
        <v>280</v>
      </c>
      <c r="AA296" s="213">
        <f t="shared" ca="1" si="124"/>
        <v>14316.201499999999</v>
      </c>
      <c r="AB296" s="213"/>
      <c r="AC296" s="38">
        <f t="shared" ca="1" si="134"/>
        <v>280</v>
      </c>
      <c r="AV296" s="43">
        <f t="shared" ca="1" si="135"/>
        <v>65196</v>
      </c>
      <c r="AW296" s="46">
        <f t="shared" si="119"/>
        <v>21</v>
      </c>
      <c r="AX296" s="81">
        <f t="shared" ca="1" si="125"/>
        <v>36250.225956817521</v>
      </c>
      <c r="AY296" s="10">
        <f t="shared" ca="1" si="136"/>
        <v>725004.51913635037</v>
      </c>
    </row>
    <row r="297" spans="1:51" x14ac:dyDescent="0.25">
      <c r="A297" s="19">
        <f t="shared" ca="1" si="126"/>
        <v>25000</v>
      </c>
      <c r="B297" s="19">
        <f t="shared" ca="1" si="127"/>
        <v>16842.59</v>
      </c>
      <c r="C297" s="19">
        <f t="shared" ca="1" si="128"/>
        <v>8157.41</v>
      </c>
      <c r="D297" s="90">
        <f t="shared" ca="1" si="129"/>
        <v>54301</v>
      </c>
      <c r="E297" s="49">
        <f t="shared" ca="1" si="130"/>
        <v>2048</v>
      </c>
      <c r="F297" s="68">
        <f t="shared" ca="1" si="131"/>
        <v>8</v>
      </c>
      <c r="G297" s="91">
        <f ca="1">IF(F297="",SUM($G$17:G296),IF(F297=12,(B297*$C$2*2),($C$2*B297)))</f>
        <v>1431.6201500000002</v>
      </c>
      <c r="H297" s="92">
        <f ca="1">IF(F297="",SUM($H$17:H296),IF($O$11=1,G297,IF($O$11=2,((G297/$C$2)*8.5%),IF($O$11=3,0,0))))</f>
        <v>1431.6201500000002</v>
      </c>
      <c r="I297" s="92">
        <f ca="1">IF(F297&lt;&gt;"",IF($H$4&lt;&gt;"Sim",(G297+H297)*$G$9,((G297+H297)*$G$8)),SUM($I$17:I296))</f>
        <v>200.42682100000005</v>
      </c>
      <c r="J297" s="92">
        <f t="shared" ca="1" si="120"/>
        <v>0</v>
      </c>
      <c r="K297" s="92">
        <f t="shared" si="121"/>
        <v>0</v>
      </c>
      <c r="L297" s="92">
        <f t="shared" si="122"/>
        <v>0</v>
      </c>
      <c r="M297" s="92">
        <f t="shared" si="123"/>
        <v>0</v>
      </c>
      <c r="N297" s="92">
        <f ca="1">IF(F297&lt;&gt;"",SUM(J297:M297),SUM($N$17:N296))</f>
        <v>0</v>
      </c>
      <c r="O297" s="21">
        <f ca="1">IF(F297="",SUM($O$17:O296),P296*$H$1)</f>
        <v>8338.146047319251</v>
      </c>
      <c r="P297" s="21">
        <f t="shared" ca="1" si="132"/>
        <v>1724007.5190650816</v>
      </c>
      <c r="Q297" s="1"/>
      <c r="R297" s="49"/>
      <c r="S297" s="36">
        <v>281</v>
      </c>
      <c r="T297" s="20">
        <v>5</v>
      </c>
      <c r="U297" s="21">
        <f t="shared" ca="1" si="137"/>
        <v>859009.91975940927</v>
      </c>
      <c r="V297" s="19">
        <f t="shared" ca="1" si="138"/>
        <v>16842.59</v>
      </c>
      <c r="W297" s="21">
        <f t="shared" ca="1" si="139"/>
        <v>4181.274220560199</v>
      </c>
      <c r="X297" s="21">
        <f t="shared" ca="1" si="140"/>
        <v>846348.60397996951</v>
      </c>
      <c r="Y297">
        <f t="shared" ca="1" si="133"/>
        <v>281</v>
      </c>
      <c r="AA297" s="213">
        <f t="shared" ca="1" si="124"/>
        <v>14316.201499999999</v>
      </c>
      <c r="AB297" s="213"/>
      <c r="AC297" s="38">
        <f t="shared" ca="1" si="134"/>
        <v>281</v>
      </c>
      <c r="AV297" s="43">
        <f t="shared" ca="1" si="135"/>
        <v>65227</v>
      </c>
      <c r="AW297" s="46">
        <f t="shared" si="119"/>
        <v>20</v>
      </c>
      <c r="AX297" s="81">
        <f t="shared" ca="1" si="125"/>
        <v>36426.675764667438</v>
      </c>
      <c r="AY297" s="10">
        <f t="shared" ca="1" si="136"/>
        <v>692106.83952868136</v>
      </c>
    </row>
    <row r="298" spans="1:51" x14ac:dyDescent="0.25">
      <c r="A298" s="19">
        <f t="shared" ca="1" si="126"/>
        <v>25000</v>
      </c>
      <c r="B298" s="19">
        <f t="shared" ca="1" si="127"/>
        <v>16842.59</v>
      </c>
      <c r="C298" s="19">
        <f t="shared" ca="1" si="128"/>
        <v>8157.41</v>
      </c>
      <c r="D298" s="90">
        <f t="shared" ca="1" si="129"/>
        <v>54331</v>
      </c>
      <c r="E298" s="49">
        <f t="shared" ca="1" si="130"/>
        <v>2048</v>
      </c>
      <c r="F298" s="68">
        <f t="shared" ca="1" si="131"/>
        <v>9</v>
      </c>
      <c r="G298" s="91">
        <f ca="1">IF(F298="",SUM($G$17:G297),IF(F298=12,(B298*$C$2*2),($C$2*B298)))</f>
        <v>1431.6201500000002</v>
      </c>
      <c r="H298" s="92">
        <f ca="1">IF(F298="",SUM($H$17:H297),IF($O$11=1,G298,IF($O$11=2,((G298/$C$2)*8.5%),IF($O$11=3,0,0))))</f>
        <v>1431.6201500000002</v>
      </c>
      <c r="I298" s="92">
        <f ca="1">IF(F298&lt;&gt;"",IF($H$4&lt;&gt;"Sim",(G298+H298)*$G$9,((G298+H298)*$G$8)),SUM($I$17:I297))</f>
        <v>200.42682100000005</v>
      </c>
      <c r="J298" s="92">
        <f t="shared" ca="1" si="120"/>
        <v>0</v>
      </c>
      <c r="K298" s="92">
        <f t="shared" si="121"/>
        <v>0</v>
      </c>
      <c r="L298" s="92">
        <f t="shared" si="122"/>
        <v>0</v>
      </c>
      <c r="M298" s="92">
        <f t="shared" si="123"/>
        <v>0</v>
      </c>
      <c r="N298" s="92">
        <f ca="1">IF(F298&lt;&gt;"",SUM(J298:M298),SUM($N$17:N297))</f>
        <v>0</v>
      </c>
      <c r="O298" s="21">
        <f ca="1">IF(F298="",SUM($O$17:O297),P297*$H$1)</f>
        <v>8391.6937740809044</v>
      </c>
      <c r="P298" s="21">
        <f t="shared" ca="1" si="132"/>
        <v>1735062.0263181627</v>
      </c>
      <c r="Q298" s="1"/>
      <c r="R298" s="49"/>
      <c r="S298" s="36">
        <v>282</v>
      </c>
      <c r="T298" s="20">
        <v>6</v>
      </c>
      <c r="U298" s="21">
        <f t="shared" ca="1" si="137"/>
        <v>846348.60397996951</v>
      </c>
      <c r="V298" s="19">
        <f t="shared" ca="1" si="138"/>
        <v>16842.59</v>
      </c>
      <c r="W298" s="21">
        <f t="shared" ca="1" si="139"/>
        <v>4119.6446257800008</v>
      </c>
      <c r="X298" s="21">
        <f t="shared" ca="1" si="140"/>
        <v>833625.6586057496</v>
      </c>
      <c r="Y298">
        <f t="shared" ca="1" si="133"/>
        <v>282</v>
      </c>
      <c r="AA298" s="213">
        <f t="shared" ca="1" si="124"/>
        <v>14316.201499999999</v>
      </c>
      <c r="AB298" s="213"/>
      <c r="AC298" s="38">
        <f t="shared" ca="1" si="134"/>
        <v>282</v>
      </c>
      <c r="AV298" s="43">
        <f t="shared" ca="1" si="135"/>
        <v>65258</v>
      </c>
      <c r="AW298" s="46">
        <f t="shared" si="119"/>
        <v>19</v>
      </c>
      <c r="AX298" s="81">
        <f t="shared" ca="1" si="125"/>
        <v>36603.984450879318</v>
      </c>
      <c r="AY298" s="10">
        <f t="shared" ca="1" si="136"/>
        <v>658871.72011582775</v>
      </c>
    </row>
    <row r="299" spans="1:51" x14ac:dyDescent="0.25">
      <c r="A299" s="19">
        <f t="shared" ca="1" si="126"/>
        <v>25000</v>
      </c>
      <c r="B299" s="19">
        <f t="shared" ca="1" si="127"/>
        <v>16842.59</v>
      </c>
      <c r="C299" s="19">
        <f t="shared" ca="1" si="128"/>
        <v>8157.41</v>
      </c>
      <c r="D299" s="90">
        <f t="shared" ca="1" si="129"/>
        <v>54362</v>
      </c>
      <c r="E299" s="49">
        <f t="shared" ca="1" si="130"/>
        <v>2048</v>
      </c>
      <c r="F299" s="68">
        <f t="shared" ca="1" si="131"/>
        <v>10</v>
      </c>
      <c r="G299" s="91">
        <f ca="1">IF(F299="",SUM($G$17:G298),IF(F299=12,(B299*$C$2*2),($C$2*B299)))</f>
        <v>1431.6201500000002</v>
      </c>
      <c r="H299" s="92">
        <f ca="1">IF(F299="",SUM($H$17:H298),IF($O$11=1,G299,IF($O$11=2,((G299/$C$2)*8.5%),IF($O$11=3,0,0))))</f>
        <v>1431.6201500000002</v>
      </c>
      <c r="I299" s="92">
        <f ca="1">IF(F299&lt;&gt;"",IF($H$4&lt;&gt;"Sim",(G299+H299)*$G$9,((G299+H299)*$G$8)),SUM($I$17:I298))</f>
        <v>200.42682100000005</v>
      </c>
      <c r="J299" s="92">
        <f t="shared" ca="1" si="120"/>
        <v>0</v>
      </c>
      <c r="K299" s="92">
        <f t="shared" si="121"/>
        <v>0</v>
      </c>
      <c r="L299" s="92">
        <f t="shared" si="122"/>
        <v>0</v>
      </c>
      <c r="M299" s="92">
        <f t="shared" si="123"/>
        <v>0</v>
      </c>
      <c r="N299" s="92">
        <f ca="1">IF(F299&lt;&gt;"",SUM(J299:M299),SUM($N$17:N298))</f>
        <v>0</v>
      </c>
      <c r="O299" s="21">
        <f ca="1">IF(F299="",SUM($O$17:O298),P298*$H$1)</f>
        <v>8445.5021471102282</v>
      </c>
      <c r="P299" s="21">
        <f t="shared" ca="1" si="132"/>
        <v>1746170.3419442731</v>
      </c>
      <c r="Q299" s="1"/>
      <c r="R299" s="49"/>
      <c r="S299" s="36">
        <v>283</v>
      </c>
      <c r="T299" s="20">
        <v>7</v>
      </c>
      <c r="U299" s="21">
        <f t="shared" ca="1" si="137"/>
        <v>833625.6586057496</v>
      </c>
      <c r="V299" s="19">
        <f t="shared" ca="1" si="138"/>
        <v>16842.59</v>
      </c>
      <c r="W299" s="21">
        <f t="shared" ca="1" si="139"/>
        <v>4057.7150458308874</v>
      </c>
      <c r="X299" s="21">
        <f t="shared" ca="1" si="140"/>
        <v>820840.78365158057</v>
      </c>
      <c r="Y299">
        <f t="shared" ca="1" si="133"/>
        <v>283</v>
      </c>
      <c r="AA299" s="213">
        <f t="shared" ca="1" si="124"/>
        <v>14316.201499999999</v>
      </c>
      <c r="AB299" s="213"/>
      <c r="AC299" s="38">
        <f t="shared" ca="1" si="134"/>
        <v>283</v>
      </c>
      <c r="AV299" s="43">
        <f t="shared" ca="1" si="135"/>
        <v>65288</v>
      </c>
      <c r="AW299" s="46">
        <f t="shared" si="119"/>
        <v>18</v>
      </c>
      <c r="AX299" s="81">
        <f t="shared" ca="1" si="125"/>
        <v>36782.156196087002</v>
      </c>
      <c r="AY299" s="10">
        <f t="shared" ca="1" si="136"/>
        <v>625296.65533347905</v>
      </c>
    </row>
    <row r="300" spans="1:51" x14ac:dyDescent="0.25">
      <c r="A300" s="19">
        <f t="shared" ca="1" si="126"/>
        <v>25000</v>
      </c>
      <c r="B300" s="19">
        <f t="shared" ca="1" si="127"/>
        <v>16842.59</v>
      </c>
      <c r="C300" s="19">
        <f t="shared" ca="1" si="128"/>
        <v>8157.41</v>
      </c>
      <c r="D300" s="90">
        <f t="shared" ca="1" si="129"/>
        <v>54392</v>
      </c>
      <c r="E300" s="49">
        <f t="shared" ca="1" si="130"/>
        <v>2048</v>
      </c>
      <c r="F300" s="68">
        <f t="shared" ca="1" si="131"/>
        <v>11</v>
      </c>
      <c r="G300" s="91">
        <f ca="1">IF(F300="",SUM($G$17:G299),IF(F300=12,(B300*$C$2*2),($C$2*B300)))</f>
        <v>1431.6201500000002</v>
      </c>
      <c r="H300" s="92">
        <f ca="1">IF(F300="",SUM($H$17:H299),IF($O$11=1,G300,IF($O$11=2,((G300/$C$2)*8.5%),IF($O$11=3,0,0))))</f>
        <v>1431.6201500000002</v>
      </c>
      <c r="I300" s="92">
        <f ca="1">IF(F300&lt;&gt;"",IF($H$4&lt;&gt;"Sim",(G300+H300)*$G$9,((G300+H300)*$G$8)),SUM($I$17:I299))</f>
        <v>200.42682100000005</v>
      </c>
      <c r="J300" s="92">
        <f t="shared" ca="1" si="120"/>
        <v>0</v>
      </c>
      <c r="K300" s="92">
        <f t="shared" si="121"/>
        <v>0</v>
      </c>
      <c r="L300" s="92">
        <f t="shared" si="122"/>
        <v>0</v>
      </c>
      <c r="M300" s="92">
        <f t="shared" si="123"/>
        <v>0</v>
      </c>
      <c r="N300" s="92">
        <f ca="1">IF(F300&lt;&gt;"",SUM(J300:M300),SUM($N$17:N299))</f>
        <v>0</v>
      </c>
      <c r="O300" s="21">
        <f ca="1">IF(F300="",SUM($O$17:O299),P299*$H$1)</f>
        <v>8499.5724351161098</v>
      </c>
      <c r="P300" s="21">
        <f t="shared" ca="1" si="132"/>
        <v>1757332.7278583895</v>
      </c>
      <c r="Q300" s="1"/>
      <c r="R300" s="49"/>
      <c r="S300" s="36">
        <v>284</v>
      </c>
      <c r="T300" s="20">
        <v>8</v>
      </c>
      <c r="U300" s="21">
        <f t="shared" ca="1" si="137"/>
        <v>820840.78365158057</v>
      </c>
      <c r="V300" s="19">
        <f t="shared" ca="1" si="138"/>
        <v>16842.59</v>
      </c>
      <c r="W300" s="21">
        <f t="shared" ca="1" si="139"/>
        <v>3995.4840205198821</v>
      </c>
      <c r="X300" s="21">
        <f t="shared" ca="1" si="140"/>
        <v>807993.67767210049</v>
      </c>
      <c r="Y300">
        <f t="shared" ca="1" si="133"/>
        <v>284</v>
      </c>
      <c r="AA300" s="213">
        <f t="shared" ca="1" si="124"/>
        <v>14316.201499999999</v>
      </c>
      <c r="AB300" s="213"/>
      <c r="AC300" s="38">
        <f t="shared" ca="1" si="134"/>
        <v>284</v>
      </c>
      <c r="AV300" s="43">
        <f t="shared" ca="1" si="135"/>
        <v>65319</v>
      </c>
      <c r="AW300" s="46">
        <f t="shared" si="119"/>
        <v>17</v>
      </c>
      <c r="AX300" s="81">
        <f t="shared" ca="1" si="125"/>
        <v>36961.195201273804</v>
      </c>
      <c r="AY300" s="10">
        <f t="shared" ca="1" si="136"/>
        <v>591379.12322038086</v>
      </c>
    </row>
    <row r="301" spans="1:51" x14ac:dyDescent="0.25">
      <c r="A301" s="19">
        <f t="shared" ca="1" si="126"/>
        <v>25000</v>
      </c>
      <c r="B301" s="19">
        <f t="shared" ca="1" si="127"/>
        <v>16842.59</v>
      </c>
      <c r="C301" s="19">
        <f t="shared" ca="1" si="128"/>
        <v>8157.41</v>
      </c>
      <c r="D301" s="90">
        <f t="shared" ca="1" si="129"/>
        <v>54423</v>
      </c>
      <c r="E301" s="49">
        <f t="shared" ca="1" si="130"/>
        <v>2048</v>
      </c>
      <c r="F301" s="68">
        <f t="shared" ca="1" si="131"/>
        <v>12</v>
      </c>
      <c r="G301" s="91">
        <f ca="1">IF(F301="",SUM($G$17:G300),IF(F301=12,(B301*$C$2*2),($C$2*B301)))</f>
        <v>2863.2403000000004</v>
      </c>
      <c r="H301" s="92">
        <f ca="1">IF(F301="",SUM($H$17:H300),IF($O$11=1,G301,IF($O$11=2,((G301/$C$2)*8.5%),IF($O$11=3,0,0))))</f>
        <v>2863.2403000000004</v>
      </c>
      <c r="I301" s="92">
        <f ca="1">IF(F301&lt;&gt;"",IF($H$4&lt;&gt;"Sim",(G301+H301)*$G$9,((G301+H301)*$G$8)),SUM($I$17:I300))</f>
        <v>400.85364200000009</v>
      </c>
      <c r="J301" s="92">
        <f t="shared" ca="1" si="120"/>
        <v>0</v>
      </c>
      <c r="K301" s="92">
        <f t="shared" si="121"/>
        <v>0</v>
      </c>
      <c r="L301" s="92">
        <f t="shared" si="122"/>
        <v>0</v>
      </c>
      <c r="M301" s="92">
        <f t="shared" si="123"/>
        <v>0</v>
      </c>
      <c r="N301" s="92">
        <f ca="1">IF(F301&lt;&gt;"",SUM(J301:M301),SUM($N$17:N300))</f>
        <v>0</v>
      </c>
      <c r="O301" s="21">
        <f ca="1">IF(F301="",SUM($O$17:O300),P300*$H$1)</f>
        <v>8553.9059129829457</v>
      </c>
      <c r="P301" s="21">
        <f t="shared" ca="1" si="132"/>
        <v>1771212.2607293725</v>
      </c>
      <c r="Q301" s="1"/>
      <c r="R301" s="49"/>
      <c r="S301" s="36">
        <v>285</v>
      </c>
      <c r="T301" s="20">
        <v>9</v>
      </c>
      <c r="U301" s="21">
        <f t="shared" ca="1" si="137"/>
        <v>807993.67767210049</v>
      </c>
      <c r="V301" s="19">
        <f t="shared" ca="1" si="138"/>
        <v>16842.59</v>
      </c>
      <c r="W301" s="21">
        <f t="shared" ca="1" si="139"/>
        <v>3932.9500825464415</v>
      </c>
      <c r="X301" s="21">
        <f t="shared" ca="1" si="140"/>
        <v>795084.03775464697</v>
      </c>
      <c r="Y301">
        <f t="shared" ca="1" si="133"/>
        <v>285</v>
      </c>
      <c r="AA301" s="213">
        <f t="shared" ca="1" si="124"/>
        <v>14316.201499999999</v>
      </c>
      <c r="AB301" s="213"/>
      <c r="AC301" s="38">
        <f t="shared" ca="1" si="134"/>
        <v>285</v>
      </c>
      <c r="AV301" s="43">
        <f t="shared" ca="1" si="135"/>
        <v>65349</v>
      </c>
      <c r="AW301" s="46">
        <f t="shared" si="119"/>
        <v>16</v>
      </c>
      <c r="AX301" s="81">
        <f t="shared" ca="1" si="125"/>
        <v>37141.105687871517</v>
      </c>
      <c r="AY301" s="10">
        <f t="shared" ca="1" si="136"/>
        <v>557116.5853180727</v>
      </c>
    </row>
    <row r="302" spans="1:51" x14ac:dyDescent="0.25">
      <c r="A302" s="19">
        <f t="shared" ca="1" si="126"/>
        <v>25000</v>
      </c>
      <c r="B302" s="19">
        <f t="shared" ca="1" si="127"/>
        <v>16842.59</v>
      </c>
      <c r="C302" s="19">
        <f t="shared" ca="1" si="128"/>
        <v>8157.41</v>
      </c>
      <c r="D302" s="90">
        <f t="shared" ca="1" si="129"/>
        <v>54454</v>
      </c>
      <c r="E302" s="49">
        <f t="shared" ca="1" si="130"/>
        <v>2049</v>
      </c>
      <c r="F302" s="68">
        <f t="shared" ca="1" si="131"/>
        <v>1</v>
      </c>
      <c r="G302" s="91">
        <f ca="1">IF(F302="",SUM($G$17:G301),IF(F302=12,(B302*$C$2*2),($C$2*B302)))</f>
        <v>1431.6201500000002</v>
      </c>
      <c r="H302" s="92">
        <f ca="1">IF(F302="",SUM($H$17:H301),IF($O$11=1,G302,IF($O$11=2,((G302/$C$2)*8.5%),IF($O$11=3,0,0))))</f>
        <v>1431.6201500000002</v>
      </c>
      <c r="I302" s="92">
        <f ca="1">IF(F302&lt;&gt;"",IF($H$4&lt;&gt;"Sim",(G302+H302)*$G$9,((G302+H302)*$G$8)),SUM($I$17:I301))</f>
        <v>200.42682100000005</v>
      </c>
      <c r="J302" s="92">
        <f t="shared" ca="1" si="120"/>
        <v>0</v>
      </c>
      <c r="K302" s="92">
        <f t="shared" si="121"/>
        <v>0</v>
      </c>
      <c r="L302" s="92">
        <f t="shared" si="122"/>
        <v>0</v>
      </c>
      <c r="M302" s="92">
        <f t="shared" si="123"/>
        <v>0</v>
      </c>
      <c r="N302" s="92">
        <f ca="1">IF(F302&lt;&gt;"",SUM(J302:M302),SUM($N$17:N301))</f>
        <v>0</v>
      </c>
      <c r="O302" s="21">
        <f ca="1">IF(F302="",SUM($O$17:O301),P301*$H$1)</f>
        <v>8621.4652410557956</v>
      </c>
      <c r="P302" s="21">
        <f t="shared" ca="1" si="132"/>
        <v>1782496.5394494284</v>
      </c>
      <c r="Q302" s="1"/>
      <c r="R302" s="49"/>
      <c r="S302" s="36">
        <v>286</v>
      </c>
      <c r="T302" s="20">
        <v>10</v>
      </c>
      <c r="U302" s="21">
        <f t="shared" ca="1" si="137"/>
        <v>795084.03775464697</v>
      </c>
      <c r="V302" s="19">
        <f t="shared" ca="1" si="138"/>
        <v>16842.59</v>
      </c>
      <c r="W302" s="21">
        <f t="shared" ca="1" si="139"/>
        <v>3870.1117574678656</v>
      </c>
      <c r="X302" s="21">
        <f t="shared" ca="1" si="140"/>
        <v>782111.55951211485</v>
      </c>
      <c r="Y302">
        <f t="shared" ca="1" si="133"/>
        <v>286</v>
      </c>
      <c r="AA302" s="213">
        <f t="shared" ca="1" si="124"/>
        <v>14316.201499999999</v>
      </c>
      <c r="AB302" s="213"/>
      <c r="AC302" s="38">
        <f t="shared" ca="1" si="134"/>
        <v>286</v>
      </c>
      <c r="AV302" s="43">
        <f t="shared" ca="1" si="135"/>
        <v>65380</v>
      </c>
      <c r="AW302" s="46">
        <f t="shared" si="119"/>
        <v>15</v>
      </c>
      <c r="AX302" s="81">
        <f t="shared" ca="1" si="125"/>
        <v>37321.891897859976</v>
      </c>
      <c r="AY302" s="10">
        <f t="shared" ca="1" si="136"/>
        <v>522506.48657003965</v>
      </c>
    </row>
    <row r="303" spans="1:51" x14ac:dyDescent="0.25">
      <c r="A303" s="19">
        <f t="shared" ca="1" si="126"/>
        <v>25000</v>
      </c>
      <c r="B303" s="19">
        <f t="shared" ca="1" si="127"/>
        <v>16842.59</v>
      </c>
      <c r="C303" s="19">
        <f t="shared" ca="1" si="128"/>
        <v>8157.41</v>
      </c>
      <c r="D303" s="90">
        <f t="shared" ca="1" si="129"/>
        <v>54482</v>
      </c>
      <c r="E303" s="49">
        <f t="shared" ca="1" si="130"/>
        <v>2049</v>
      </c>
      <c r="F303" s="68">
        <f t="shared" ca="1" si="131"/>
        <v>2</v>
      </c>
      <c r="G303" s="91">
        <f ca="1">IF(F303="",SUM($G$17:G302),IF(F303=12,(B303*$C$2*2),($C$2*B303)))</f>
        <v>1431.6201500000002</v>
      </c>
      <c r="H303" s="92">
        <f ca="1">IF(F303="",SUM($H$17:H302),IF($O$11=1,G303,IF($O$11=2,((G303/$C$2)*8.5%),IF($O$11=3,0,0))))</f>
        <v>1431.6201500000002</v>
      </c>
      <c r="I303" s="92">
        <f ca="1">IF(F303&lt;&gt;"",IF($H$4&lt;&gt;"Sim",(G303+H303)*$G$9,((G303+H303)*$G$8)),SUM($I$17:I302))</f>
        <v>200.42682100000005</v>
      </c>
      <c r="J303" s="92">
        <f t="shared" ca="1" si="120"/>
        <v>0</v>
      </c>
      <c r="K303" s="92">
        <f t="shared" si="121"/>
        <v>0</v>
      </c>
      <c r="L303" s="92">
        <f t="shared" si="122"/>
        <v>0</v>
      </c>
      <c r="M303" s="92">
        <f t="shared" si="123"/>
        <v>0</v>
      </c>
      <c r="N303" s="92">
        <f ca="1">IF(F303&lt;&gt;"",SUM(J303:M303),SUM($N$17:N302))</f>
        <v>0</v>
      </c>
      <c r="O303" s="21">
        <f ca="1">IF(F303="",SUM($O$17:O302),P302*$H$1)</f>
        <v>8676.3920383190925</v>
      </c>
      <c r="P303" s="21">
        <f t="shared" ca="1" si="132"/>
        <v>1793835.7449667477</v>
      </c>
      <c r="Q303" s="1"/>
      <c r="R303" s="49"/>
      <c r="S303" s="36">
        <v>287</v>
      </c>
      <c r="T303" s="20">
        <v>11</v>
      </c>
      <c r="U303" s="21">
        <f t="shared" ca="1" si="137"/>
        <v>782111.55951211485</v>
      </c>
      <c r="V303" s="19">
        <f t="shared" ca="1" si="138"/>
        <v>16842.59</v>
      </c>
      <c r="W303" s="21">
        <f t="shared" ca="1" si="139"/>
        <v>3806.9675636645279</v>
      </c>
      <c r="X303" s="21">
        <f t="shared" ca="1" si="140"/>
        <v>769075.93707577942</v>
      </c>
      <c r="Y303">
        <f t="shared" ca="1" si="133"/>
        <v>287</v>
      </c>
      <c r="AA303" s="213">
        <f t="shared" ca="1" si="124"/>
        <v>14316.201499999999</v>
      </c>
      <c r="AB303" s="213"/>
      <c r="AC303" s="38">
        <f t="shared" ca="1" si="134"/>
        <v>287</v>
      </c>
      <c r="AV303" s="43">
        <f t="shared" ca="1" si="135"/>
        <v>65411</v>
      </c>
      <c r="AW303" s="46">
        <f t="shared" si="119"/>
        <v>14</v>
      </c>
      <c r="AX303" s="81">
        <f t="shared" ca="1" si="125"/>
        <v>37503.558093867076</v>
      </c>
      <c r="AY303" s="10">
        <f t="shared" ca="1" si="136"/>
        <v>487546.25522027194</v>
      </c>
    </row>
    <row r="304" spans="1:51" x14ac:dyDescent="0.25">
      <c r="A304" s="19">
        <f t="shared" ca="1" si="126"/>
        <v>25000</v>
      </c>
      <c r="B304" s="19">
        <f t="shared" ca="1" si="127"/>
        <v>16842.59</v>
      </c>
      <c r="C304" s="19">
        <f t="shared" ca="1" si="128"/>
        <v>8157.41</v>
      </c>
      <c r="D304" s="90">
        <f t="shared" ca="1" si="129"/>
        <v>54513</v>
      </c>
      <c r="E304" s="49">
        <f t="shared" ca="1" si="130"/>
        <v>2049</v>
      </c>
      <c r="F304" s="68">
        <f t="shared" ca="1" si="131"/>
        <v>3</v>
      </c>
      <c r="G304" s="91">
        <f ca="1">IF(F304="",SUM($G$17:G303),IF(F304=12,(B304*$C$2*2),($C$2*B304)))</f>
        <v>1431.6201500000002</v>
      </c>
      <c r="H304" s="92">
        <f ca="1">IF(F304="",SUM($H$17:H303),IF($O$11=1,G304,IF($O$11=2,((G304/$C$2)*8.5%),IF($O$11=3,0,0))))</f>
        <v>1431.6201500000002</v>
      </c>
      <c r="I304" s="92">
        <f ca="1">IF(F304&lt;&gt;"",IF($H$4&lt;&gt;"Sim",(G304+H304)*$G$9,((G304+H304)*$G$8)),SUM($I$17:I303))</f>
        <v>200.42682100000005</v>
      </c>
      <c r="J304" s="92">
        <f t="shared" ca="1" si="120"/>
        <v>0</v>
      </c>
      <c r="K304" s="92">
        <f t="shared" si="121"/>
        <v>0</v>
      </c>
      <c r="L304" s="92">
        <f t="shared" si="122"/>
        <v>0</v>
      </c>
      <c r="M304" s="92">
        <f t="shared" si="123"/>
        <v>0</v>
      </c>
      <c r="N304" s="92">
        <f ca="1">IF(F304&lt;&gt;"",SUM(J304:M304),SUM($N$17:N303))</f>
        <v>0</v>
      </c>
      <c r="O304" s="21">
        <f ca="1">IF(F304="",SUM($O$17:O303),P303*$H$1)</f>
        <v>8731.5861945454617</v>
      </c>
      <c r="P304" s="21">
        <f t="shared" ca="1" si="132"/>
        <v>1805230.1446402934</v>
      </c>
      <c r="Q304" s="1"/>
      <c r="R304" s="49"/>
      <c r="S304" s="36">
        <v>288</v>
      </c>
      <c r="T304" s="20">
        <v>12</v>
      </c>
      <c r="U304" s="21">
        <f t="shared" ca="1" si="137"/>
        <v>769075.93707577942</v>
      </c>
      <c r="V304" s="19">
        <f t="shared" ca="1" si="138"/>
        <v>16842.59</v>
      </c>
      <c r="W304" s="21">
        <f t="shared" ca="1" si="139"/>
        <v>3743.516012304945</v>
      </c>
      <c r="X304" s="21">
        <f t="shared" ca="1" si="140"/>
        <v>755976.86308808438</v>
      </c>
      <c r="Y304">
        <f t="shared" ca="1" si="133"/>
        <v>288</v>
      </c>
      <c r="AA304" s="213">
        <f t="shared" ca="1" si="124"/>
        <v>14316.201499999999</v>
      </c>
      <c r="AB304" s="213"/>
      <c r="AC304" s="38">
        <f t="shared" ca="1" si="134"/>
        <v>288</v>
      </c>
      <c r="AV304" s="43">
        <f t="shared" ca="1" si="135"/>
        <v>65439</v>
      </c>
      <c r="AW304" s="46">
        <f t="shared" si="119"/>
        <v>13</v>
      </c>
      <c r="AX304" s="81">
        <f t="shared" ca="1" si="125"/>
        <v>37686.108559269254</v>
      </c>
      <c r="AY304" s="10">
        <f t="shared" ca="1" si="136"/>
        <v>452233.30271123105</v>
      </c>
    </row>
    <row r="305" spans="1:51" x14ac:dyDescent="0.25">
      <c r="A305" s="10">
        <f t="shared" ca="1" si="126"/>
        <v>25000</v>
      </c>
      <c r="B305" s="10">
        <f t="shared" ca="1" si="127"/>
        <v>16842.59</v>
      </c>
      <c r="C305" s="10">
        <f t="shared" ca="1" si="128"/>
        <v>8157.41</v>
      </c>
      <c r="D305" s="43">
        <f t="shared" ca="1" si="129"/>
        <v>54543</v>
      </c>
      <c r="E305" s="47">
        <f t="shared" ca="1" si="130"/>
        <v>2049</v>
      </c>
      <c r="F305" s="67">
        <f t="shared" ca="1" si="131"/>
        <v>4</v>
      </c>
      <c r="G305" s="11">
        <f ca="1">IF(F305="",SUM($G$17:G304),IF(F305=12,(B305*$C$2*2),($C$2*B305)))</f>
        <v>1431.6201500000002</v>
      </c>
      <c r="H305" s="61">
        <f ca="1">IF(F305="",SUM($H$17:H304),IF($O$11=1,G305,IF($O$11=2,((G305/$C$2)*8.5%),IF($O$11=3,0,0))))</f>
        <v>1431.6201500000002</v>
      </c>
      <c r="I305" s="61">
        <f ca="1">IF(F305&lt;&gt;"",IF($H$4&lt;&gt;"Sim",(G305+H305)*$G$9,((G305+H305)*$G$8)),SUM($I$17:I304))</f>
        <v>200.42682100000005</v>
      </c>
      <c r="J305" s="61">
        <f t="shared" ca="1" si="120"/>
        <v>0</v>
      </c>
      <c r="K305" s="61">
        <f t="shared" si="121"/>
        <v>0</v>
      </c>
      <c r="L305" s="61">
        <f t="shared" si="122"/>
        <v>0</v>
      </c>
      <c r="M305" s="61">
        <f t="shared" si="123"/>
        <v>0</v>
      </c>
      <c r="N305" s="61">
        <f ca="1">IF(F305&lt;&gt;"",SUM(J305:M305),SUM($N$17:N304))</f>
        <v>0</v>
      </c>
      <c r="O305" s="8">
        <f ca="1">IF(F305="",SUM($O$17:O304),P304*$H$1)</f>
        <v>8787.0490111181734</v>
      </c>
      <c r="P305" s="8">
        <f t="shared" ca="1" si="132"/>
        <v>1816680.0071304119</v>
      </c>
      <c r="Q305" s="1"/>
      <c r="R305" s="47">
        <v>25</v>
      </c>
      <c r="S305" s="36">
        <v>289</v>
      </c>
      <c r="T305" s="7">
        <v>1</v>
      </c>
      <c r="U305" s="8">
        <f t="shared" ca="1" si="137"/>
        <v>755976.86308808438</v>
      </c>
      <c r="V305" s="10">
        <f t="shared" ca="1" si="138"/>
        <v>16842.59</v>
      </c>
      <c r="W305" s="8">
        <f t="shared" ca="1" si="139"/>
        <v>3679.7556073106693</v>
      </c>
      <c r="X305" s="8">
        <f t="shared" ca="1" si="140"/>
        <v>742814.0286953951</v>
      </c>
      <c r="Y305">
        <f t="shared" ca="1" si="133"/>
        <v>289</v>
      </c>
      <c r="AA305" s="202">
        <f t="shared" ca="1" si="124"/>
        <v>14316.201499999999</v>
      </c>
      <c r="AB305" s="202"/>
      <c r="AC305" s="38">
        <f t="shared" ca="1" si="134"/>
        <v>289</v>
      </c>
      <c r="AV305" s="43">
        <f t="shared" ca="1" si="135"/>
        <v>65470</v>
      </c>
      <c r="AW305" s="46">
        <f t="shared" si="119"/>
        <v>12</v>
      </c>
      <c r="AX305" s="81">
        <f t="shared" ca="1" si="125"/>
        <v>37869.547598292505</v>
      </c>
      <c r="AY305" s="10">
        <f t="shared" ca="1" si="136"/>
        <v>416565.02358121751</v>
      </c>
    </row>
    <row r="306" spans="1:51" x14ac:dyDescent="0.25">
      <c r="A306" s="10">
        <f t="shared" ca="1" si="126"/>
        <v>25000</v>
      </c>
      <c r="B306" s="10">
        <f t="shared" ca="1" si="127"/>
        <v>16842.59</v>
      </c>
      <c r="C306" s="10">
        <f t="shared" ca="1" si="128"/>
        <v>8157.41</v>
      </c>
      <c r="D306" s="43">
        <f t="shared" ca="1" si="129"/>
        <v>54574</v>
      </c>
      <c r="E306" s="47">
        <f t="shared" ca="1" si="130"/>
        <v>2049</v>
      </c>
      <c r="F306" s="67">
        <f t="shared" ca="1" si="131"/>
        <v>5</v>
      </c>
      <c r="G306" s="11">
        <f ca="1">IF(F306="",SUM($G$17:G305),IF(F306=12,(B306*$C$2*2),($C$2*B306)))</f>
        <v>1431.6201500000002</v>
      </c>
      <c r="H306" s="61">
        <f ca="1">IF(F306="",SUM($H$17:H305),IF($O$11=1,G306,IF($O$11=2,((G306/$C$2)*8.5%),IF($O$11=3,0,0))))</f>
        <v>1431.6201500000002</v>
      </c>
      <c r="I306" s="61">
        <f ca="1">IF(F306&lt;&gt;"",IF($H$4&lt;&gt;"Sim",(G306+H306)*$G$9,((G306+H306)*$G$8)),SUM($I$17:I305))</f>
        <v>200.42682100000005</v>
      </c>
      <c r="J306" s="61">
        <f t="shared" ca="1" si="120"/>
        <v>0</v>
      </c>
      <c r="K306" s="61">
        <f t="shared" si="121"/>
        <v>0</v>
      </c>
      <c r="L306" s="61">
        <f t="shared" si="122"/>
        <v>0</v>
      </c>
      <c r="M306" s="61">
        <f t="shared" si="123"/>
        <v>0</v>
      </c>
      <c r="N306" s="61">
        <f ca="1">IF(F306&lt;&gt;"",SUM(J306:M306),SUM($N$17:N305))</f>
        <v>0</v>
      </c>
      <c r="O306" s="8">
        <f ca="1">IF(F306="",SUM($O$17:O305),P305*$H$1)</f>
        <v>8842.7817957550506</v>
      </c>
      <c r="P306" s="8">
        <f t="shared" ca="1" si="132"/>
        <v>1828185.6024051672</v>
      </c>
      <c r="Q306" s="1"/>
      <c r="R306" s="47"/>
      <c r="S306" s="36">
        <v>290</v>
      </c>
      <c r="T306" s="7">
        <v>2</v>
      </c>
      <c r="U306" s="8">
        <f t="shared" ca="1" si="137"/>
        <v>742814.0286953951</v>
      </c>
      <c r="V306" s="10">
        <f t="shared" ca="1" si="138"/>
        <v>16842.59</v>
      </c>
      <c r="W306" s="8">
        <f t="shared" ca="1" si="139"/>
        <v>3615.6848453210177</v>
      </c>
      <c r="X306" s="8">
        <f t="shared" ca="1" si="140"/>
        <v>729587.12354071613</v>
      </c>
      <c r="Y306">
        <f t="shared" ca="1" si="133"/>
        <v>290</v>
      </c>
      <c r="AA306" s="202">
        <f t="shared" ca="1" si="124"/>
        <v>14316.201499999999</v>
      </c>
      <c r="AB306" s="202"/>
      <c r="AC306" s="38">
        <f t="shared" ca="1" si="134"/>
        <v>290</v>
      </c>
      <c r="AV306" s="43">
        <f t="shared" ca="1" si="135"/>
        <v>65500</v>
      </c>
      <c r="AW306" s="46">
        <f t="shared" si="119"/>
        <v>11</v>
      </c>
      <c r="AX306" s="81">
        <f t="shared" ca="1" si="125"/>
        <v>38053.879536113855</v>
      </c>
      <c r="AY306" s="10">
        <f t="shared" ca="1" si="136"/>
        <v>380538.79536113853</v>
      </c>
    </row>
    <row r="307" spans="1:51" x14ac:dyDescent="0.25">
      <c r="A307" s="10">
        <f t="shared" ca="1" si="126"/>
        <v>25000</v>
      </c>
      <c r="B307" s="10">
        <f t="shared" ca="1" si="127"/>
        <v>16842.59</v>
      </c>
      <c r="C307" s="10">
        <f t="shared" ca="1" si="128"/>
        <v>8157.41</v>
      </c>
      <c r="D307" s="43">
        <f t="shared" ca="1" si="129"/>
        <v>54604</v>
      </c>
      <c r="E307" s="47">
        <f t="shared" ca="1" si="130"/>
        <v>2049</v>
      </c>
      <c r="F307" s="67">
        <f t="shared" ca="1" si="131"/>
        <v>6</v>
      </c>
      <c r="G307" s="11">
        <f ca="1">IF(F307="",SUM($G$17:G306),IF(F307=12,(B307*$C$2*2),($C$2*B307)))</f>
        <v>1431.6201500000002</v>
      </c>
      <c r="H307" s="61">
        <f ca="1">IF(F307="",SUM($H$17:H306),IF($O$11=1,G307,IF($O$11=2,((G307/$C$2)*8.5%),IF($O$11=3,0,0))))</f>
        <v>1431.6201500000002</v>
      </c>
      <c r="I307" s="61">
        <f ca="1">IF(F307&lt;&gt;"",IF($H$4&lt;&gt;"Sim",(G307+H307)*$G$9,((G307+H307)*$G$8)),SUM($I$17:I306))</f>
        <v>200.42682100000005</v>
      </c>
      <c r="J307" s="61">
        <f t="shared" ca="1" si="120"/>
        <v>0</v>
      </c>
      <c r="K307" s="61">
        <f t="shared" si="121"/>
        <v>0</v>
      </c>
      <c r="L307" s="61">
        <f t="shared" si="122"/>
        <v>0</v>
      </c>
      <c r="M307" s="61">
        <f t="shared" si="123"/>
        <v>0</v>
      </c>
      <c r="N307" s="61">
        <f ca="1">IF(F307&lt;&gt;"",SUM(J307:M307),SUM($N$17:N306))</f>
        <v>0</v>
      </c>
      <c r="O307" s="8">
        <f ca="1">IF(F307="",SUM($O$17:O306),P306*$H$1)</f>
        <v>8898.7858625392928</v>
      </c>
      <c r="P307" s="8">
        <f t="shared" ca="1" si="132"/>
        <v>1839747.2017467066</v>
      </c>
      <c r="Q307" s="1"/>
      <c r="R307" s="47"/>
      <c r="S307" s="36">
        <v>291</v>
      </c>
      <c r="T307" s="7">
        <v>3</v>
      </c>
      <c r="U307" s="8">
        <f t="shared" ca="1" si="137"/>
        <v>729587.12354071613</v>
      </c>
      <c r="V307" s="10">
        <f t="shared" ca="1" si="138"/>
        <v>16842.59</v>
      </c>
      <c r="W307" s="8">
        <f t="shared" ca="1" si="139"/>
        <v>3551.3022156576212</v>
      </c>
      <c r="X307" s="8">
        <f t="shared" ca="1" si="140"/>
        <v>716295.83575637382</v>
      </c>
      <c r="Y307">
        <f t="shared" ca="1" si="133"/>
        <v>291</v>
      </c>
      <c r="AA307" s="202">
        <f t="shared" ca="1" si="124"/>
        <v>14316.201499999999</v>
      </c>
      <c r="AB307" s="202"/>
      <c r="AC307" s="38">
        <f t="shared" ca="1" si="134"/>
        <v>291</v>
      </c>
      <c r="AV307" s="43">
        <f t="shared" ca="1" si="135"/>
        <v>65531</v>
      </c>
      <c r="AW307" s="46">
        <f t="shared" si="119"/>
        <v>10</v>
      </c>
      <c r="AX307" s="81">
        <f t="shared" ca="1" si="125"/>
        <v>38239.108718963362</v>
      </c>
      <c r="AY307" s="10">
        <f t="shared" ca="1" si="136"/>
        <v>344151.97847067029</v>
      </c>
    </row>
    <row r="308" spans="1:51" x14ac:dyDescent="0.25">
      <c r="A308" s="10">
        <f t="shared" ca="1" si="126"/>
        <v>25000</v>
      </c>
      <c r="B308" s="10">
        <f t="shared" ca="1" si="127"/>
        <v>16842.59</v>
      </c>
      <c r="C308" s="10">
        <f t="shared" ca="1" si="128"/>
        <v>8157.41</v>
      </c>
      <c r="D308" s="43">
        <f t="shared" ca="1" si="129"/>
        <v>54635</v>
      </c>
      <c r="E308" s="47">
        <f t="shared" ca="1" si="130"/>
        <v>2049</v>
      </c>
      <c r="F308" s="67">
        <f t="shared" ca="1" si="131"/>
        <v>7</v>
      </c>
      <c r="G308" s="11">
        <f ca="1">IF(F308="",SUM($G$17:G307),IF(F308=12,(B308*$C$2*2),($C$2*B308)))</f>
        <v>1431.6201500000002</v>
      </c>
      <c r="H308" s="61">
        <f ca="1">IF(F308="",SUM($H$17:H307),IF($O$11=1,G308,IF($O$11=2,((G308/$C$2)*8.5%),IF($O$11=3,0,0))))</f>
        <v>1431.6201500000002</v>
      </c>
      <c r="I308" s="61">
        <f ca="1">IF(F308&lt;&gt;"",IF($H$4&lt;&gt;"Sim",(G308+H308)*$G$9,((G308+H308)*$G$8)),SUM($I$17:I307))</f>
        <v>200.42682100000005</v>
      </c>
      <c r="J308" s="61">
        <f t="shared" ca="1" si="120"/>
        <v>0</v>
      </c>
      <c r="K308" s="61">
        <f t="shared" si="121"/>
        <v>0</v>
      </c>
      <c r="L308" s="61">
        <f t="shared" si="122"/>
        <v>0</v>
      </c>
      <c r="M308" s="61">
        <f t="shared" si="123"/>
        <v>0</v>
      </c>
      <c r="N308" s="61">
        <f ca="1">IF(F308&lt;&gt;"",SUM(J308:M308),SUM($N$17:N307))</f>
        <v>0</v>
      </c>
      <c r="O308" s="8">
        <f ca="1">IF(F308="",SUM($O$17:O307),P307*$H$1)</f>
        <v>8955.0625319504725</v>
      </c>
      <c r="P308" s="8">
        <f t="shared" ca="1" si="132"/>
        <v>1851365.0777576573</v>
      </c>
      <c r="Q308" s="1"/>
      <c r="R308" s="47"/>
      <c r="S308" s="36">
        <v>292</v>
      </c>
      <c r="T308" s="7">
        <v>4</v>
      </c>
      <c r="U308" s="8">
        <f t="shared" ca="1" si="137"/>
        <v>716295.83575637382</v>
      </c>
      <c r="V308" s="10">
        <f t="shared" ca="1" si="138"/>
        <v>16842.59</v>
      </c>
      <c r="W308" s="8">
        <f t="shared" ca="1" si="139"/>
        <v>3486.6062002888089</v>
      </c>
      <c r="X308" s="8">
        <f t="shared" ca="1" si="140"/>
        <v>702939.85195666272</v>
      </c>
      <c r="Y308">
        <f t="shared" ca="1" si="133"/>
        <v>292</v>
      </c>
      <c r="AA308" s="202">
        <f t="shared" ca="1" si="124"/>
        <v>14316.201499999999</v>
      </c>
      <c r="AB308" s="202"/>
      <c r="AC308" s="38">
        <f t="shared" ca="1" si="134"/>
        <v>292</v>
      </c>
      <c r="AV308" s="43">
        <f t="shared" ca="1" si="135"/>
        <v>65561</v>
      </c>
      <c r="AW308" s="46">
        <f t="shared" si="119"/>
        <v>9</v>
      </c>
      <c r="AX308" s="81">
        <f t="shared" ca="1" si="125"/>
        <v>38425.239514226574</v>
      </c>
      <c r="AY308" s="10">
        <f t="shared" ca="1" si="136"/>
        <v>307401.91611381259</v>
      </c>
    </row>
    <row r="309" spans="1:51" x14ac:dyDescent="0.25">
      <c r="A309" s="10">
        <f t="shared" ca="1" si="126"/>
        <v>25000</v>
      </c>
      <c r="B309" s="10">
        <f t="shared" ca="1" si="127"/>
        <v>16842.59</v>
      </c>
      <c r="C309" s="10">
        <f t="shared" ca="1" si="128"/>
        <v>8157.41</v>
      </c>
      <c r="D309" s="43">
        <f t="shared" ca="1" si="129"/>
        <v>54666</v>
      </c>
      <c r="E309" s="47">
        <f t="shared" ca="1" si="130"/>
        <v>2049</v>
      </c>
      <c r="F309" s="67">
        <f t="shared" ca="1" si="131"/>
        <v>8</v>
      </c>
      <c r="G309" s="11">
        <f ca="1">IF(F309="",SUM($G$17:G308),IF(F309=12,(B309*$C$2*2),($C$2*B309)))</f>
        <v>1431.6201500000002</v>
      </c>
      <c r="H309" s="61">
        <f ca="1">IF(F309="",SUM($H$17:H308),IF($O$11=1,G309,IF($O$11=2,((G309/$C$2)*8.5%),IF($O$11=3,0,0))))</f>
        <v>1431.6201500000002</v>
      </c>
      <c r="I309" s="61">
        <f ca="1">IF(F309&lt;&gt;"",IF($H$4&lt;&gt;"Sim",(G309+H309)*$G$9,((G309+H309)*$G$8)),SUM($I$17:I308))</f>
        <v>200.42682100000005</v>
      </c>
      <c r="J309" s="61">
        <f t="shared" ca="1" si="120"/>
        <v>0</v>
      </c>
      <c r="K309" s="61">
        <f t="shared" si="121"/>
        <v>0</v>
      </c>
      <c r="L309" s="61">
        <f t="shared" si="122"/>
        <v>0</v>
      </c>
      <c r="M309" s="61">
        <f t="shared" si="123"/>
        <v>0</v>
      </c>
      <c r="N309" s="61">
        <f ca="1">IF(F309&lt;&gt;"",SUM(J309:M309),SUM($N$17:N308))</f>
        <v>0</v>
      </c>
      <c r="O309" s="8">
        <f ca="1">IF(F309="",SUM($O$17:O308),P308*$H$1)</f>
        <v>9011.613130895661</v>
      </c>
      <c r="P309" s="8">
        <f t="shared" ca="1" si="132"/>
        <v>1863039.5043675532</v>
      </c>
      <c r="Q309" s="1"/>
      <c r="R309" s="47"/>
      <c r="S309" s="36">
        <v>293</v>
      </c>
      <c r="T309" s="7">
        <v>5</v>
      </c>
      <c r="U309" s="8">
        <f t="shared" ca="1" si="137"/>
        <v>702939.85195666272</v>
      </c>
      <c r="V309" s="10">
        <f t="shared" ca="1" si="138"/>
        <v>16842.59</v>
      </c>
      <c r="W309" s="8">
        <f t="shared" ca="1" si="139"/>
        <v>3421.5952737938123</v>
      </c>
      <c r="X309" s="8">
        <f t="shared" ca="1" si="140"/>
        <v>689518.85723045655</v>
      </c>
      <c r="Y309">
        <f t="shared" ca="1" si="133"/>
        <v>293</v>
      </c>
      <c r="AA309" s="202">
        <f t="shared" ca="1" si="124"/>
        <v>14316.201499999999</v>
      </c>
      <c r="AB309" s="202"/>
      <c r="AC309" s="38">
        <f t="shared" ca="1" si="134"/>
        <v>293</v>
      </c>
      <c r="AV309" s="43">
        <f t="shared" ca="1" si="135"/>
        <v>65592</v>
      </c>
      <c r="AW309" s="46">
        <f t="shared" si="119"/>
        <v>8</v>
      </c>
      <c r="AX309" s="81">
        <f t="shared" ca="1" si="125"/>
        <v>38612.276310547488</v>
      </c>
      <c r="AY309" s="10">
        <f t="shared" ca="1" si="136"/>
        <v>270285.93417383241</v>
      </c>
    </row>
    <row r="310" spans="1:51" x14ac:dyDescent="0.25">
      <c r="A310" s="10">
        <f t="shared" ca="1" si="126"/>
        <v>25000</v>
      </c>
      <c r="B310" s="10">
        <f t="shared" ca="1" si="127"/>
        <v>16842.59</v>
      </c>
      <c r="C310" s="10">
        <f t="shared" ca="1" si="128"/>
        <v>8157.41</v>
      </c>
      <c r="D310" s="43">
        <f t="shared" ca="1" si="129"/>
        <v>54696</v>
      </c>
      <c r="E310" s="47">
        <f t="shared" ca="1" si="130"/>
        <v>2049</v>
      </c>
      <c r="F310" s="67">
        <f t="shared" ca="1" si="131"/>
        <v>9</v>
      </c>
      <c r="G310" s="11">
        <f ca="1">IF(F310="",SUM($G$17:G309),IF(F310=12,(B310*$C$2*2),($C$2*B310)))</f>
        <v>1431.6201500000002</v>
      </c>
      <c r="H310" s="61">
        <f ca="1">IF(F310="",SUM($H$17:H309),IF($O$11=1,G310,IF($O$11=2,((G310/$C$2)*8.5%),IF($O$11=3,0,0))))</f>
        <v>1431.6201500000002</v>
      </c>
      <c r="I310" s="61">
        <f ca="1">IF(F310&lt;&gt;"",IF($H$4&lt;&gt;"Sim",(G310+H310)*$G$9,((G310+H310)*$G$8)),SUM($I$17:I309))</f>
        <v>200.42682100000005</v>
      </c>
      <c r="J310" s="61">
        <f t="shared" ca="1" si="120"/>
        <v>0</v>
      </c>
      <c r="K310" s="61">
        <f t="shared" si="121"/>
        <v>0</v>
      </c>
      <c r="L310" s="61">
        <f t="shared" si="122"/>
        <v>0</v>
      </c>
      <c r="M310" s="61">
        <f t="shared" si="123"/>
        <v>0</v>
      </c>
      <c r="N310" s="61">
        <f ca="1">IF(F310&lt;&gt;"",SUM(J310:M310),SUM($N$17:N309))</f>
        <v>0</v>
      </c>
      <c r="O310" s="8">
        <f ca="1">IF(F310="",SUM($O$17:O309),P309*$H$1)</f>
        <v>9068.4389927407155</v>
      </c>
      <c r="P310" s="8">
        <f t="shared" ca="1" si="132"/>
        <v>1874770.7568392942</v>
      </c>
      <c r="Q310" s="1"/>
      <c r="R310" s="47"/>
      <c r="S310" s="36">
        <v>294</v>
      </c>
      <c r="T310" s="7">
        <v>6</v>
      </c>
      <c r="U310" s="8">
        <f t="shared" ca="1" si="137"/>
        <v>689518.85723045655</v>
      </c>
      <c r="V310" s="10">
        <f t="shared" ca="1" si="138"/>
        <v>16842.59</v>
      </c>
      <c r="W310" s="8">
        <f t="shared" ca="1" si="139"/>
        <v>3356.2679033268014</v>
      </c>
      <c r="X310" s="8">
        <f t="shared" ca="1" si="140"/>
        <v>676032.53513378336</v>
      </c>
      <c r="Y310">
        <f t="shared" ca="1" si="133"/>
        <v>294</v>
      </c>
      <c r="AA310" s="202">
        <f t="shared" ca="1" si="124"/>
        <v>14316.201499999999</v>
      </c>
      <c r="AB310" s="202"/>
      <c r="AC310" s="38">
        <f t="shared" ca="1" si="134"/>
        <v>294</v>
      </c>
      <c r="AV310" s="43">
        <f t="shared" ca="1" si="135"/>
        <v>65623</v>
      </c>
      <c r="AW310" s="46">
        <f t="shared" si="119"/>
        <v>7</v>
      </c>
      <c r="AX310" s="81">
        <f t="shared" ca="1" si="125"/>
        <v>38800.223517932071</v>
      </c>
      <c r="AY310" s="10">
        <f t="shared" ca="1" si="136"/>
        <v>232801.34110759245</v>
      </c>
    </row>
    <row r="311" spans="1:51" x14ac:dyDescent="0.25">
      <c r="A311" s="10">
        <f t="shared" ca="1" si="126"/>
        <v>25000</v>
      </c>
      <c r="B311" s="10">
        <f t="shared" ca="1" si="127"/>
        <v>16842.59</v>
      </c>
      <c r="C311" s="10">
        <f t="shared" ca="1" si="128"/>
        <v>8157.41</v>
      </c>
      <c r="D311" s="43">
        <f t="shared" ca="1" si="129"/>
        <v>54727</v>
      </c>
      <c r="E311" s="47">
        <f t="shared" ca="1" si="130"/>
        <v>2049</v>
      </c>
      <c r="F311" s="67">
        <f t="shared" ca="1" si="131"/>
        <v>10</v>
      </c>
      <c r="G311" s="11">
        <f ca="1">IF(F311="",SUM($G$17:G310),IF(F311=12,(B311*$C$2*2),($C$2*B311)))</f>
        <v>1431.6201500000002</v>
      </c>
      <c r="H311" s="61">
        <f ca="1">IF(F311="",SUM($H$17:H310),IF($O$11=1,G311,IF($O$11=2,((G311/$C$2)*8.5%),IF($O$11=3,0,0))))</f>
        <v>1431.6201500000002</v>
      </c>
      <c r="I311" s="61">
        <f ca="1">IF(F311&lt;&gt;"",IF($H$4&lt;&gt;"Sim",(G311+H311)*$G$9,((G311+H311)*$G$8)),SUM($I$17:I310))</f>
        <v>200.42682100000005</v>
      </c>
      <c r="J311" s="61">
        <f t="shared" ca="1" si="120"/>
        <v>0</v>
      </c>
      <c r="K311" s="61">
        <f t="shared" si="121"/>
        <v>0</v>
      </c>
      <c r="L311" s="61">
        <f t="shared" si="122"/>
        <v>0</v>
      </c>
      <c r="M311" s="61">
        <f t="shared" si="123"/>
        <v>0</v>
      </c>
      <c r="N311" s="61">
        <f ca="1">IF(F311&lt;&gt;"",SUM(J311:M311),SUM($N$17:N310))</f>
        <v>0</v>
      </c>
      <c r="O311" s="8">
        <f ca="1">IF(F311="",SUM($O$17:O310),P310*$H$1)</f>
        <v>9125.541457341722</v>
      </c>
      <c r="P311" s="8">
        <f t="shared" ca="1" si="132"/>
        <v>1886559.1117756362</v>
      </c>
      <c r="Q311" s="1"/>
      <c r="R311" s="47"/>
      <c r="S311" s="36">
        <v>295</v>
      </c>
      <c r="T311" s="7">
        <v>7</v>
      </c>
      <c r="U311" s="8">
        <f t="shared" ca="1" si="137"/>
        <v>676032.53513378336</v>
      </c>
      <c r="V311" s="10">
        <f t="shared" ca="1" si="138"/>
        <v>16842.59</v>
      </c>
      <c r="W311" s="8">
        <f t="shared" ca="1" si="139"/>
        <v>3290.6225485807413</v>
      </c>
      <c r="X311" s="8">
        <f t="shared" ca="1" si="140"/>
        <v>662480.56768236414</v>
      </c>
      <c r="Y311">
        <f t="shared" ca="1" si="133"/>
        <v>295</v>
      </c>
      <c r="AA311" s="202">
        <f t="shared" ca="1" si="124"/>
        <v>14316.201499999999</v>
      </c>
      <c r="AB311" s="202"/>
      <c r="AC311" s="38">
        <f t="shared" ca="1" si="134"/>
        <v>295</v>
      </c>
      <c r="AV311" s="43">
        <f t="shared" ca="1" si="135"/>
        <v>65653</v>
      </c>
      <c r="AW311" s="46">
        <f t="shared" si="119"/>
        <v>6</v>
      </c>
      <c r="AX311" s="81">
        <f t="shared" ca="1" si="125"/>
        <v>38989.08556785222</v>
      </c>
      <c r="AY311" s="10">
        <f t="shared" ca="1" si="136"/>
        <v>194945.4278392611</v>
      </c>
    </row>
    <row r="312" spans="1:51" x14ac:dyDescent="0.25">
      <c r="A312" s="10">
        <f t="shared" ca="1" si="126"/>
        <v>25000</v>
      </c>
      <c r="B312" s="10">
        <f t="shared" ca="1" si="127"/>
        <v>16842.59</v>
      </c>
      <c r="C312" s="10">
        <f t="shared" ca="1" si="128"/>
        <v>8157.41</v>
      </c>
      <c r="D312" s="43">
        <f t="shared" ca="1" si="129"/>
        <v>54757</v>
      </c>
      <c r="E312" s="47">
        <f t="shared" ca="1" si="130"/>
        <v>2049</v>
      </c>
      <c r="F312" s="67">
        <f t="shared" ca="1" si="131"/>
        <v>11</v>
      </c>
      <c r="G312" s="11">
        <f ca="1">IF(F312="",SUM($G$17:G311),IF(F312=12,(B312*$C$2*2),($C$2*B312)))</f>
        <v>1431.6201500000002</v>
      </c>
      <c r="H312" s="61">
        <f ca="1">IF(F312="",SUM($H$17:H311),IF($O$11=1,G312,IF($O$11=2,((G312/$C$2)*8.5%),IF($O$11=3,0,0))))</f>
        <v>1431.6201500000002</v>
      </c>
      <c r="I312" s="61">
        <f ca="1">IF(F312&lt;&gt;"",IF($H$4&lt;&gt;"Sim",(G312+H312)*$G$9,((G312+H312)*$G$8)),SUM($I$17:I311))</f>
        <v>200.42682100000005</v>
      </c>
      <c r="J312" s="61">
        <f t="shared" ca="1" si="120"/>
        <v>0</v>
      </c>
      <c r="K312" s="61">
        <f t="shared" si="121"/>
        <v>0</v>
      </c>
      <c r="L312" s="61">
        <f t="shared" si="122"/>
        <v>0</v>
      </c>
      <c r="M312" s="61">
        <f t="shared" si="123"/>
        <v>0</v>
      </c>
      <c r="N312" s="61">
        <f ca="1">IF(F312&lt;&gt;"",SUM(J312:M312),SUM($N$17:N311))</f>
        <v>0</v>
      </c>
      <c r="O312" s="8">
        <f ca="1">IF(F312="",SUM($O$17:O311),P311*$H$1)</f>
        <v>9182.9218710765781</v>
      </c>
      <c r="P312" s="8">
        <f t="shared" ca="1" si="132"/>
        <v>1898404.847125713</v>
      </c>
      <c r="Q312" s="1"/>
      <c r="R312" s="47"/>
      <c r="S312" s="36">
        <v>296</v>
      </c>
      <c r="T312" s="7">
        <v>8</v>
      </c>
      <c r="U312" s="8">
        <f t="shared" ca="1" si="137"/>
        <v>662480.56768236414</v>
      </c>
      <c r="V312" s="10">
        <f t="shared" ca="1" si="138"/>
        <v>16842.59</v>
      </c>
      <c r="W312" s="8">
        <f t="shared" ca="1" si="139"/>
        <v>3224.657661751075</v>
      </c>
      <c r="X312" s="8">
        <f t="shared" ca="1" si="140"/>
        <v>648862.6353441152</v>
      </c>
      <c r="Y312">
        <f t="shared" ca="1" si="133"/>
        <v>296</v>
      </c>
      <c r="AA312" s="202">
        <f t="shared" ca="1" si="124"/>
        <v>14316.201499999999</v>
      </c>
      <c r="AB312" s="202"/>
      <c r="AC312" s="38">
        <f t="shared" ca="1" si="134"/>
        <v>296</v>
      </c>
      <c r="AV312" s="43">
        <f t="shared" ca="1" si="135"/>
        <v>65684</v>
      </c>
      <c r="AW312" s="46">
        <f t="shared" si="119"/>
        <v>5</v>
      </c>
      <c r="AX312" s="81">
        <f t="shared" ca="1" si="125"/>
        <v>39178.866913350226</v>
      </c>
      <c r="AY312" s="10">
        <f t="shared" ca="1" si="136"/>
        <v>156715.4676534009</v>
      </c>
    </row>
    <row r="313" spans="1:51" x14ac:dyDescent="0.25">
      <c r="A313" s="10">
        <f t="shared" ca="1" si="126"/>
        <v>25000</v>
      </c>
      <c r="B313" s="10">
        <f t="shared" ca="1" si="127"/>
        <v>16842.59</v>
      </c>
      <c r="C313" s="10">
        <f t="shared" ca="1" si="128"/>
        <v>8157.41</v>
      </c>
      <c r="D313" s="43">
        <f t="shared" ca="1" si="129"/>
        <v>54788</v>
      </c>
      <c r="E313" s="47">
        <f t="shared" ca="1" si="130"/>
        <v>2049</v>
      </c>
      <c r="F313" s="67">
        <f t="shared" ca="1" si="131"/>
        <v>12</v>
      </c>
      <c r="G313" s="11">
        <f ca="1">IF(F313="",SUM($G$17:G312),IF(F313=12,(B313*$C$2*2),($C$2*B313)))</f>
        <v>2863.2403000000004</v>
      </c>
      <c r="H313" s="61">
        <f ca="1">IF(F313="",SUM($H$17:H312),IF($O$11=1,G313,IF($O$11=2,((G313/$C$2)*8.5%),IF($O$11=3,0,0))))</f>
        <v>2863.2403000000004</v>
      </c>
      <c r="I313" s="61">
        <f ca="1">IF(F313&lt;&gt;"",IF($H$4&lt;&gt;"Sim",(G313+H313)*$G$9,((G313+H313)*$G$8)),SUM($I$17:I312))</f>
        <v>400.85364200000009</v>
      </c>
      <c r="J313" s="61">
        <f t="shared" ca="1" si="120"/>
        <v>0</v>
      </c>
      <c r="K313" s="61">
        <f t="shared" si="121"/>
        <v>0</v>
      </c>
      <c r="L313" s="61">
        <f t="shared" si="122"/>
        <v>0</v>
      </c>
      <c r="M313" s="61">
        <f t="shared" si="123"/>
        <v>0</v>
      </c>
      <c r="N313" s="61">
        <f ca="1">IF(F313&lt;&gt;"",SUM(J313:M313),SUM($N$17:N312))</f>
        <v>0</v>
      </c>
      <c r="O313" s="8">
        <f ca="1">IF(F313="",SUM($O$17:O312),P312*$H$1)</f>
        <v>9240.5815868767477</v>
      </c>
      <c r="P313" s="8">
        <f t="shared" ca="1" si="132"/>
        <v>1912971.0556705897</v>
      </c>
      <c r="Q313" s="1"/>
      <c r="R313" s="47"/>
      <c r="S313" s="36">
        <v>297</v>
      </c>
      <c r="T313" s="7">
        <v>9</v>
      </c>
      <c r="U313" s="8">
        <f t="shared" ca="1" si="137"/>
        <v>648862.6353441152</v>
      </c>
      <c r="V313" s="10">
        <f t="shared" ca="1" si="138"/>
        <v>16842.59</v>
      </c>
      <c r="W313" s="8">
        <f t="shared" ca="1" si="139"/>
        <v>3158.3716874992283</v>
      </c>
      <c r="X313" s="8">
        <f t="shared" ca="1" si="140"/>
        <v>635178.41703161446</v>
      </c>
      <c r="Y313">
        <f t="shared" ca="1" si="133"/>
        <v>297</v>
      </c>
      <c r="AA313" s="202">
        <f t="shared" ca="1" si="124"/>
        <v>14316.201499999999</v>
      </c>
      <c r="AB313" s="202"/>
      <c r="AC313" s="38">
        <f t="shared" ca="1" si="134"/>
        <v>297</v>
      </c>
      <c r="AV313" s="43">
        <f t="shared" ca="1" si="135"/>
        <v>65714</v>
      </c>
      <c r="AW313" s="46">
        <f t="shared" si="119"/>
        <v>4</v>
      </c>
      <c r="AX313" s="81">
        <f t="shared" ca="1" si="125"/>
        <v>39369.572029143805</v>
      </c>
      <c r="AY313" s="10">
        <f t="shared" ca="1" si="136"/>
        <v>118108.71608743141</v>
      </c>
    </row>
    <row r="314" spans="1:51" x14ac:dyDescent="0.25">
      <c r="A314" s="10">
        <f t="shared" ca="1" si="126"/>
        <v>25000</v>
      </c>
      <c r="B314" s="10">
        <f t="shared" ca="1" si="127"/>
        <v>16842.59</v>
      </c>
      <c r="C314" s="10">
        <f t="shared" ca="1" si="128"/>
        <v>8157.41</v>
      </c>
      <c r="D314" s="43">
        <f t="shared" ca="1" si="129"/>
        <v>54819</v>
      </c>
      <c r="E314" s="47">
        <f t="shared" ca="1" si="130"/>
        <v>2050</v>
      </c>
      <c r="F314" s="67">
        <f t="shared" ca="1" si="131"/>
        <v>1</v>
      </c>
      <c r="G314" s="11">
        <f ca="1">IF(F314="",SUM($G$17:G313),IF(F314=12,(B314*$C$2*2),($C$2*B314)))</f>
        <v>1431.6201500000002</v>
      </c>
      <c r="H314" s="61">
        <f ca="1">IF(F314="",SUM($H$17:H313),IF($O$11=1,G314,IF($O$11=2,((G314/$C$2)*8.5%),IF($O$11=3,0,0))))</f>
        <v>1431.6201500000002</v>
      </c>
      <c r="I314" s="61">
        <f ca="1">IF(F314&lt;&gt;"",IF($H$4&lt;&gt;"Sim",(G314+H314)*$G$9,((G314+H314)*$G$8)),SUM($I$17:I313))</f>
        <v>200.42682100000005</v>
      </c>
      <c r="J314" s="61">
        <f t="shared" ca="1" si="120"/>
        <v>0</v>
      </c>
      <c r="K314" s="61">
        <f t="shared" si="121"/>
        <v>0</v>
      </c>
      <c r="L314" s="61">
        <f t="shared" si="122"/>
        <v>0</v>
      </c>
      <c r="M314" s="61">
        <f t="shared" si="123"/>
        <v>0</v>
      </c>
      <c r="N314" s="61">
        <f ca="1">IF(F314&lt;&gt;"",SUM(J314:M314),SUM($N$17:N313))</f>
        <v>0</v>
      </c>
      <c r="O314" s="8">
        <f ca="1">IF(F314="",SUM($O$17:O313),P313*$H$1)</f>
        <v>9311.4833435142664</v>
      </c>
      <c r="P314" s="8">
        <f t="shared" ca="1" si="132"/>
        <v>1924945.3524931043</v>
      </c>
      <c r="Q314" s="1"/>
      <c r="R314" s="47"/>
      <c r="S314" s="36">
        <v>298</v>
      </c>
      <c r="T314" s="7">
        <v>10</v>
      </c>
      <c r="U314" s="8">
        <f t="shared" ca="1" si="137"/>
        <v>635178.41703161446</v>
      </c>
      <c r="V314" s="10">
        <f t="shared" ca="1" si="138"/>
        <v>16842.59</v>
      </c>
      <c r="W314" s="8">
        <f t="shared" ca="1" si="139"/>
        <v>3091.7630629159376</v>
      </c>
      <c r="X314" s="8">
        <f t="shared" ca="1" si="140"/>
        <v>621427.59009453037</v>
      </c>
      <c r="Y314">
        <f t="shared" ca="1" si="133"/>
        <v>298</v>
      </c>
      <c r="AA314" s="202">
        <f t="shared" ca="1" si="124"/>
        <v>14316.201499999999</v>
      </c>
      <c r="AB314" s="202"/>
      <c r="AC314" s="38">
        <f t="shared" ca="1" si="134"/>
        <v>298</v>
      </c>
      <c r="AV314" s="43">
        <f t="shared" ca="1" si="135"/>
        <v>65745</v>
      </c>
      <c r="AW314" s="46">
        <f t="shared" si="119"/>
        <v>3</v>
      </c>
      <c r="AX314" s="81">
        <f t="shared" ca="1" si="125"/>
        <v>39561.205411731578</v>
      </c>
      <c r="AY314" s="10">
        <f t="shared" ca="1" si="136"/>
        <v>79122.410823463142</v>
      </c>
    </row>
    <row r="315" spans="1:51" x14ac:dyDescent="0.25">
      <c r="A315" s="10">
        <f t="shared" ca="1" si="126"/>
        <v>25000</v>
      </c>
      <c r="B315" s="10">
        <f t="shared" ca="1" si="127"/>
        <v>16842.59</v>
      </c>
      <c r="C315" s="10">
        <f t="shared" ca="1" si="128"/>
        <v>8157.41</v>
      </c>
      <c r="D315" s="43">
        <f t="shared" ca="1" si="129"/>
        <v>54847</v>
      </c>
      <c r="E315" s="47">
        <f t="shared" ca="1" si="130"/>
        <v>2050</v>
      </c>
      <c r="F315" s="67">
        <f t="shared" ca="1" si="131"/>
        <v>2</v>
      </c>
      <c r="G315" s="11">
        <f ca="1">IF(F315="",SUM($G$17:G314),IF(F315=12,(B315*$C$2*2),($C$2*B315)))</f>
        <v>1431.6201500000002</v>
      </c>
      <c r="H315" s="61">
        <f ca="1">IF(F315="",SUM($H$17:H314),IF($O$11=1,G315,IF($O$11=2,((G315/$C$2)*8.5%),IF($O$11=3,0,0))))</f>
        <v>1431.6201500000002</v>
      </c>
      <c r="I315" s="61">
        <f ca="1">IF(F315&lt;&gt;"",IF($H$4&lt;&gt;"Sim",(G315+H315)*$G$9,((G315+H315)*$G$8)),SUM($I$17:I314))</f>
        <v>200.42682100000005</v>
      </c>
      <c r="J315" s="61">
        <f t="shared" ca="1" si="120"/>
        <v>0</v>
      </c>
      <c r="K315" s="61">
        <f t="shared" si="121"/>
        <v>0</v>
      </c>
      <c r="L315" s="61">
        <f t="shared" si="122"/>
        <v>0</v>
      </c>
      <c r="M315" s="61">
        <f t="shared" si="123"/>
        <v>0</v>
      </c>
      <c r="N315" s="61">
        <f ca="1">IF(F315&lt;&gt;"",SUM(J315:M315),SUM($N$17:N314))</f>
        <v>0</v>
      </c>
      <c r="O315" s="8">
        <f ca="1">IF(F315="",SUM($O$17:O314),P314*$H$1)</f>
        <v>9369.7688387822836</v>
      </c>
      <c r="P315" s="8">
        <f t="shared" ca="1" si="132"/>
        <v>1936977.9348108869</v>
      </c>
      <c r="Q315" s="1"/>
      <c r="R315" s="47"/>
      <c r="S315" s="36">
        <v>299</v>
      </c>
      <c r="T315" s="7">
        <v>11</v>
      </c>
      <c r="U315" s="8">
        <f t="shared" ca="1" si="137"/>
        <v>621427.59009453037</v>
      </c>
      <c r="V315" s="10">
        <f t="shared" ca="1" si="138"/>
        <v>16842.59</v>
      </c>
      <c r="W315" s="8">
        <f t="shared" ca="1" si="139"/>
        <v>3024.8302174843993</v>
      </c>
      <c r="X315" s="8">
        <f t="shared" ca="1" si="140"/>
        <v>607609.83031201479</v>
      </c>
      <c r="Y315">
        <f t="shared" ca="1" si="133"/>
        <v>299</v>
      </c>
      <c r="AA315" s="202">
        <f t="shared" ca="1" si="124"/>
        <v>14316.201499999999</v>
      </c>
      <c r="AB315" s="202"/>
      <c r="AC315" s="38">
        <f t="shared" ca="1" si="134"/>
        <v>299</v>
      </c>
      <c r="AV315" s="43">
        <f t="shared" ca="1" si="135"/>
        <v>65776</v>
      </c>
      <c r="AW315" s="46">
        <f t="shared" si="119"/>
        <v>2</v>
      </c>
      <c r="AX315" s="81">
        <f t="shared" ca="1" si="125"/>
        <v>39753.771579499095</v>
      </c>
      <c r="AY315" s="10">
        <f t="shared" ca="1" si="136"/>
        <v>39753.771579499095</v>
      </c>
    </row>
    <row r="316" spans="1:51" x14ac:dyDescent="0.25">
      <c r="A316" s="10">
        <f t="shared" ca="1" si="126"/>
        <v>25000</v>
      </c>
      <c r="B316" s="10">
        <f t="shared" ca="1" si="127"/>
        <v>16842.59</v>
      </c>
      <c r="C316" s="10">
        <f t="shared" ca="1" si="128"/>
        <v>8157.41</v>
      </c>
      <c r="D316" s="43">
        <f t="shared" ca="1" si="129"/>
        <v>54878</v>
      </c>
      <c r="E316" s="47">
        <f t="shared" ca="1" si="130"/>
        <v>2050</v>
      </c>
      <c r="F316" s="67">
        <f t="shared" ca="1" si="131"/>
        <v>3</v>
      </c>
      <c r="G316" s="11">
        <f ca="1">IF(F316="",SUM($G$17:G315),IF(F316=12,(B316*$C$2*2),($C$2*B316)))</f>
        <v>1431.6201500000002</v>
      </c>
      <c r="H316" s="61">
        <f ca="1">IF(F316="",SUM($H$17:H315),IF($O$11=1,G316,IF($O$11=2,((G316/$C$2)*8.5%),IF($O$11=3,0,0))))</f>
        <v>1431.6201500000002</v>
      </c>
      <c r="I316" s="61">
        <f ca="1">IF(F316&lt;&gt;"",IF($H$4&lt;&gt;"Sim",(G316+H316)*$G$9,((G316+H316)*$G$8)),SUM($I$17:I315))</f>
        <v>200.42682100000005</v>
      </c>
      <c r="J316" s="61">
        <f t="shared" ca="1" si="120"/>
        <v>0</v>
      </c>
      <c r="K316" s="61">
        <f t="shared" si="121"/>
        <v>0</v>
      </c>
      <c r="L316" s="61">
        <f t="shared" si="122"/>
        <v>0</v>
      </c>
      <c r="M316" s="61">
        <f t="shared" si="123"/>
        <v>0</v>
      </c>
      <c r="N316" s="61">
        <f ca="1">IF(F316&lt;&gt;"",SUM(J316:M316),SUM($N$17:N315))</f>
        <v>0</v>
      </c>
      <c r="O316" s="8">
        <f ca="1">IF(F316="",SUM($O$17:O315),P315*$H$1)</f>
        <v>9428.3380416457421</v>
      </c>
      <c r="P316" s="8">
        <f t="shared" ca="1" si="132"/>
        <v>1949069.0863315328</v>
      </c>
      <c r="Q316" s="1"/>
      <c r="R316" s="47"/>
      <c r="S316" s="36">
        <v>300</v>
      </c>
      <c r="T316" s="7">
        <v>12</v>
      </c>
      <c r="U316" s="8">
        <f t="shared" ca="1" si="137"/>
        <v>607609.83031201479</v>
      </c>
      <c r="V316" s="10">
        <f t="shared" ca="1" si="138"/>
        <v>16842.59</v>
      </c>
      <c r="W316" s="8">
        <f t="shared" ca="1" si="139"/>
        <v>2957.5715730432412</v>
      </c>
      <c r="X316" s="8">
        <f t="shared" ca="1" si="140"/>
        <v>593724.81188505806</v>
      </c>
      <c r="Y316">
        <f t="shared" ca="1" si="133"/>
        <v>300</v>
      </c>
      <c r="AA316" s="202">
        <f t="shared" ca="1" si="124"/>
        <v>14316.201499999999</v>
      </c>
      <c r="AB316" s="202"/>
      <c r="AC316" s="38">
        <f t="shared" ca="1" si="134"/>
        <v>300</v>
      </c>
      <c r="AV316" s="43">
        <f t="shared" ca="1" si="135"/>
        <v>65805</v>
      </c>
      <c r="AW316" s="46">
        <f t="shared" si="119"/>
        <v>1</v>
      </c>
      <c r="AX316" s="81">
        <f t="shared" ca="1" si="125"/>
        <v>39947.275072825403</v>
      </c>
      <c r="AY316" s="10">
        <f t="shared" ca="1" si="136"/>
        <v>0</v>
      </c>
    </row>
    <row r="317" spans="1:51" x14ac:dyDescent="0.25">
      <c r="A317" s="19">
        <f t="shared" ca="1" si="126"/>
        <v>25000</v>
      </c>
      <c r="B317" s="19">
        <f t="shared" ca="1" si="127"/>
        <v>16842.59</v>
      </c>
      <c r="C317" s="19">
        <f t="shared" ca="1" si="128"/>
        <v>8157.41</v>
      </c>
      <c r="D317" s="90">
        <f t="shared" ca="1" si="129"/>
        <v>54908</v>
      </c>
      <c r="E317" s="49">
        <f t="shared" ca="1" si="130"/>
        <v>2050</v>
      </c>
      <c r="F317" s="68">
        <f t="shared" ca="1" si="131"/>
        <v>4</v>
      </c>
      <c r="G317" s="91">
        <f ca="1">IF(F317="",SUM($G$17:G316),IF(F317=12,(B317*$C$2*2),($C$2*B317)))</f>
        <v>1431.6201500000002</v>
      </c>
      <c r="H317" s="92">
        <f ca="1">IF(F317="",SUM($H$17:H316),IF($O$11=1,G317,IF($O$11=2,((G317/$C$2)*8.5%),IF($O$11=3,0,0))))</f>
        <v>1431.6201500000002</v>
      </c>
      <c r="I317" s="92">
        <f ca="1">IF(F317&lt;&gt;"",IF($H$4&lt;&gt;"Sim",(G317+H317)*$G$9,((G317+H317)*$G$8)),SUM($I$17:I316))</f>
        <v>200.42682100000005</v>
      </c>
      <c r="J317" s="92">
        <f t="shared" ca="1" si="120"/>
        <v>0</v>
      </c>
      <c r="K317" s="92">
        <f t="shared" si="121"/>
        <v>0</v>
      </c>
      <c r="L317" s="92">
        <f t="shared" si="122"/>
        <v>0</v>
      </c>
      <c r="M317" s="92">
        <f t="shared" si="123"/>
        <v>0</v>
      </c>
      <c r="N317" s="92">
        <f ca="1">IF(F317&lt;&gt;"",SUM(J317:M317),SUM($N$17:N316))</f>
        <v>0</v>
      </c>
      <c r="O317" s="21">
        <f ca="1">IF(F317="",SUM($O$17:O316),P316*$H$1)</f>
        <v>9487.1923330657119</v>
      </c>
      <c r="P317" s="21">
        <f t="shared" ca="1" si="132"/>
        <v>1961219.0921435987</v>
      </c>
      <c r="Q317" s="1"/>
      <c r="R317" s="49">
        <v>26</v>
      </c>
      <c r="S317" s="36">
        <v>301</v>
      </c>
      <c r="T317" s="20">
        <v>1</v>
      </c>
      <c r="U317" s="21">
        <f t="shared" ca="1" si="137"/>
        <v>593724.81188505806</v>
      </c>
      <c r="V317" s="19">
        <f t="shared" ca="1" si="138"/>
        <v>16842.59</v>
      </c>
      <c r="W317" s="21">
        <f t="shared" ca="1" si="139"/>
        <v>2889.9855437493093</v>
      </c>
      <c r="X317" s="21">
        <f t="shared" ca="1" si="140"/>
        <v>579772.20742880739</v>
      </c>
      <c r="Y317">
        <f t="shared" ca="1" si="133"/>
        <v>301</v>
      </c>
      <c r="AA317" s="213">
        <f t="shared" ca="1" si="124"/>
        <v>14316.201499999999</v>
      </c>
      <c r="AB317" s="213"/>
      <c r="AC317" s="38">
        <f t="shared" ca="1" si="134"/>
        <v>301</v>
      </c>
      <c r="AV317" s="210" t="s">
        <v>58</v>
      </c>
      <c r="AW317" s="210"/>
      <c r="AX317" s="4">
        <f ca="1">AVERAGE(AX17:AX316)</f>
        <v>21084.358651563198</v>
      </c>
    </row>
    <row r="318" spans="1:51" x14ac:dyDescent="0.25">
      <c r="A318" s="19">
        <f t="shared" ca="1" si="126"/>
        <v>25000</v>
      </c>
      <c r="B318" s="19">
        <f t="shared" ca="1" si="127"/>
        <v>16842.59</v>
      </c>
      <c r="C318" s="19">
        <f t="shared" ca="1" si="128"/>
        <v>8157.41</v>
      </c>
      <c r="D318" s="90">
        <f t="shared" ca="1" si="129"/>
        <v>54939</v>
      </c>
      <c r="E318" s="49">
        <f t="shared" ca="1" si="130"/>
        <v>2050</v>
      </c>
      <c r="F318" s="68">
        <f t="shared" ca="1" si="131"/>
        <v>5</v>
      </c>
      <c r="G318" s="91">
        <f ca="1">IF(F318="",SUM($G$17:G317),IF(F318=12,(B318*$C$2*2),($C$2*B318)))</f>
        <v>1431.6201500000002</v>
      </c>
      <c r="H318" s="92">
        <f ca="1">IF(F318="",SUM($H$17:H317),IF($O$11=1,G318,IF($O$11=2,((G318/$C$2)*8.5%),IF($O$11=3,0,0))))</f>
        <v>1431.6201500000002</v>
      </c>
      <c r="I318" s="92">
        <f ca="1">IF(F318&lt;&gt;"",IF($H$4&lt;&gt;"Sim",(G318+H318)*$G$9,((G318+H318)*$G$8)),SUM($I$17:I317))</f>
        <v>200.42682100000005</v>
      </c>
      <c r="J318" s="92">
        <f t="shared" ca="1" si="120"/>
        <v>0</v>
      </c>
      <c r="K318" s="92">
        <f t="shared" si="121"/>
        <v>0</v>
      </c>
      <c r="L318" s="92">
        <f t="shared" si="122"/>
        <v>0</v>
      </c>
      <c r="M318" s="92">
        <f t="shared" si="123"/>
        <v>0</v>
      </c>
      <c r="N318" s="92">
        <f ca="1">IF(F318&lt;&gt;"",SUM(J318:M318),SUM($N$17:N317))</f>
        <v>0</v>
      </c>
      <c r="O318" s="21">
        <f ca="1">IF(F318="",SUM($O$17:O317),P317*$H$1)</f>
        <v>9546.3331007251545</v>
      </c>
      <c r="P318" s="21">
        <f t="shared" ca="1" si="132"/>
        <v>1973428.2387233241</v>
      </c>
      <c r="Q318" s="1"/>
      <c r="R318" s="49"/>
      <c r="S318" s="36">
        <v>302</v>
      </c>
      <c r="T318" s="20">
        <v>2</v>
      </c>
      <c r="U318" s="21">
        <f t="shared" ca="1" si="137"/>
        <v>579772.20742880739</v>
      </c>
      <c r="V318" s="19">
        <f t="shared" ca="1" si="138"/>
        <v>16842.59</v>
      </c>
      <c r="W318" s="21">
        <f t="shared" ca="1" si="139"/>
        <v>2822.0705360402785</v>
      </c>
      <c r="X318" s="21">
        <f t="shared" ca="1" si="140"/>
        <v>565751.68796484766</v>
      </c>
      <c r="Y318">
        <f t="shared" ca="1" si="133"/>
        <v>302</v>
      </c>
      <c r="AA318" s="213">
        <f t="shared" ca="1" si="124"/>
        <v>14316.201499999999</v>
      </c>
      <c r="AB318" s="213"/>
      <c r="AC318" s="38">
        <f t="shared" ca="1" si="134"/>
        <v>302</v>
      </c>
    </row>
    <row r="319" spans="1:51" x14ac:dyDescent="0.25">
      <c r="A319" s="19">
        <f t="shared" ca="1" si="126"/>
        <v>25000</v>
      </c>
      <c r="B319" s="19">
        <f t="shared" ca="1" si="127"/>
        <v>16842.59</v>
      </c>
      <c r="C319" s="19">
        <f t="shared" ca="1" si="128"/>
        <v>8157.41</v>
      </c>
      <c r="D319" s="90">
        <f t="shared" ca="1" si="129"/>
        <v>54969</v>
      </c>
      <c r="E319" s="49">
        <f t="shared" ca="1" si="130"/>
        <v>2050</v>
      </c>
      <c r="F319" s="68">
        <f t="shared" ca="1" si="131"/>
        <v>6</v>
      </c>
      <c r="G319" s="91">
        <f ca="1">IF(F319="",SUM($G$17:G318),IF(F319=12,(B319*$C$2*2),($C$2*B319)))</f>
        <v>1431.6201500000002</v>
      </c>
      <c r="H319" s="92">
        <f ca="1">IF(F319="",SUM($H$17:H318),IF($O$11=1,G319,IF($O$11=2,((G319/$C$2)*8.5%),IF($O$11=3,0,0))))</f>
        <v>1431.6201500000002</v>
      </c>
      <c r="I319" s="92">
        <f ca="1">IF(F319&lt;&gt;"",IF($H$4&lt;&gt;"Sim",(G319+H319)*$G$9,((G319+H319)*$G$8)),SUM($I$17:I318))</f>
        <v>200.42682100000005</v>
      </c>
      <c r="J319" s="92">
        <f t="shared" ca="1" si="120"/>
        <v>0</v>
      </c>
      <c r="K319" s="92">
        <f t="shared" si="121"/>
        <v>0</v>
      </c>
      <c r="L319" s="92">
        <f t="shared" si="122"/>
        <v>0</v>
      </c>
      <c r="M319" s="92">
        <f t="shared" si="123"/>
        <v>0</v>
      </c>
      <c r="N319" s="92">
        <f ca="1">IF(F319&lt;&gt;"",SUM(J319:M319),SUM($N$17:N318))</f>
        <v>0</v>
      </c>
      <c r="O319" s="21">
        <f ca="1">IF(F319="",SUM($O$17:O318),P318*$H$1)</f>
        <v>9605.7617390616524</v>
      </c>
      <c r="P319" s="21">
        <f t="shared" ca="1" si="132"/>
        <v>1985696.8139413861</v>
      </c>
      <c r="Q319" s="1"/>
      <c r="R319" s="49"/>
      <c r="S319" s="36">
        <v>303</v>
      </c>
      <c r="T319" s="20">
        <v>3</v>
      </c>
      <c r="U319" s="21">
        <f t="shared" ca="1" si="137"/>
        <v>565751.68796484766</v>
      </c>
      <c r="V319" s="19">
        <f t="shared" ca="1" si="138"/>
        <v>16842.59</v>
      </c>
      <c r="W319" s="21">
        <f t="shared" ca="1" si="139"/>
        <v>2753.8249485970782</v>
      </c>
      <c r="X319" s="21">
        <f t="shared" ca="1" si="140"/>
        <v>551662.92291344481</v>
      </c>
      <c r="Y319">
        <f t="shared" ca="1" si="133"/>
        <v>303</v>
      </c>
      <c r="AA319" s="213">
        <f t="shared" ca="1" si="124"/>
        <v>14316.201499999999</v>
      </c>
      <c r="AB319" s="213"/>
      <c r="AC319" s="38">
        <f t="shared" ca="1" si="134"/>
        <v>303</v>
      </c>
    </row>
    <row r="320" spans="1:51" x14ac:dyDescent="0.25">
      <c r="A320" s="19">
        <f t="shared" ca="1" si="126"/>
        <v>25000</v>
      </c>
      <c r="B320" s="19">
        <f t="shared" ca="1" si="127"/>
        <v>16842.59</v>
      </c>
      <c r="C320" s="19">
        <f t="shared" ca="1" si="128"/>
        <v>8157.41</v>
      </c>
      <c r="D320" s="90">
        <f t="shared" ca="1" si="129"/>
        <v>55000</v>
      </c>
      <c r="E320" s="49">
        <f t="shared" ca="1" si="130"/>
        <v>2050</v>
      </c>
      <c r="F320" s="68">
        <f t="shared" ca="1" si="131"/>
        <v>7</v>
      </c>
      <c r="G320" s="91">
        <f ca="1">IF(F320="",SUM($G$17:G319),IF(F320=12,(B320*$C$2*2),($C$2*B320)))</f>
        <v>1431.6201500000002</v>
      </c>
      <c r="H320" s="92">
        <f ca="1">IF(F320="",SUM($H$17:H319),IF($O$11=1,G320,IF($O$11=2,((G320/$C$2)*8.5%),IF($O$11=3,0,0))))</f>
        <v>1431.6201500000002</v>
      </c>
      <c r="I320" s="92">
        <f ca="1">IF(F320&lt;&gt;"",IF($H$4&lt;&gt;"Sim",(G320+H320)*$G$9,((G320+H320)*$G$8)),SUM($I$17:I319))</f>
        <v>200.42682100000005</v>
      </c>
      <c r="J320" s="92">
        <f t="shared" ca="1" si="120"/>
        <v>0</v>
      </c>
      <c r="K320" s="92">
        <f t="shared" si="121"/>
        <v>0</v>
      </c>
      <c r="L320" s="92">
        <f t="shared" si="122"/>
        <v>0</v>
      </c>
      <c r="M320" s="92">
        <f t="shared" si="123"/>
        <v>0</v>
      </c>
      <c r="N320" s="92">
        <f ca="1">IF(F320&lt;&gt;"",SUM(J320:M320),SUM($N$17:N319))</f>
        <v>0</v>
      </c>
      <c r="O320" s="21">
        <f ca="1">IF(F320="",SUM($O$17:O319),P319*$H$1)</f>
        <v>9665.4796493002832</v>
      </c>
      <c r="P320" s="21">
        <f t="shared" ca="1" si="132"/>
        <v>1998025.1070696865</v>
      </c>
      <c r="Q320" s="1"/>
      <c r="R320" s="49"/>
      <c r="S320" s="36">
        <v>304</v>
      </c>
      <c r="T320" s="20">
        <v>4</v>
      </c>
      <c r="U320" s="21">
        <f t="shared" ca="1" si="137"/>
        <v>551662.92291344481</v>
      </c>
      <c r="V320" s="19">
        <f t="shared" ca="1" si="138"/>
        <v>16842.59</v>
      </c>
      <c r="W320" s="21">
        <f t="shared" ca="1" si="139"/>
        <v>2685.2471723061367</v>
      </c>
      <c r="X320" s="21">
        <f t="shared" ca="1" si="140"/>
        <v>537505.58008575102</v>
      </c>
      <c r="Y320">
        <f t="shared" ca="1" si="133"/>
        <v>304</v>
      </c>
      <c r="AA320" s="213">
        <f t="shared" ca="1" si="124"/>
        <v>14316.201499999999</v>
      </c>
      <c r="AB320" s="213"/>
      <c r="AC320" s="38">
        <f t="shared" ca="1" si="134"/>
        <v>304</v>
      </c>
    </row>
    <row r="321" spans="1:29" x14ac:dyDescent="0.25">
      <c r="A321" s="19">
        <f t="shared" ca="1" si="126"/>
        <v>25000</v>
      </c>
      <c r="B321" s="19">
        <f t="shared" ca="1" si="127"/>
        <v>16842.59</v>
      </c>
      <c r="C321" s="19">
        <f t="shared" ca="1" si="128"/>
        <v>8157.41</v>
      </c>
      <c r="D321" s="90">
        <f t="shared" ca="1" si="129"/>
        <v>55031</v>
      </c>
      <c r="E321" s="49">
        <f t="shared" ca="1" si="130"/>
        <v>2050</v>
      </c>
      <c r="F321" s="68">
        <f t="shared" ca="1" si="131"/>
        <v>8</v>
      </c>
      <c r="G321" s="91">
        <f ca="1">IF(F321="",SUM($G$17:G320),IF(F321=12,(B321*$C$2*2),($C$2*B321)))</f>
        <v>1431.6201500000002</v>
      </c>
      <c r="H321" s="92">
        <f ca="1">IF(F321="",SUM($H$17:H320),IF($O$11=1,G321,IF($O$11=2,((G321/$C$2)*8.5%),IF($O$11=3,0,0))))</f>
        <v>1431.6201500000002</v>
      </c>
      <c r="I321" s="92">
        <f ca="1">IF(F321&lt;&gt;"",IF($H$4&lt;&gt;"Sim",(G321+H321)*$G$9,((G321+H321)*$G$8)),SUM($I$17:I320))</f>
        <v>200.42682100000005</v>
      </c>
      <c r="J321" s="92">
        <f t="shared" ca="1" si="120"/>
        <v>0</v>
      </c>
      <c r="K321" s="92">
        <f t="shared" si="121"/>
        <v>0</v>
      </c>
      <c r="L321" s="92">
        <f t="shared" si="122"/>
        <v>0</v>
      </c>
      <c r="M321" s="92">
        <f t="shared" si="123"/>
        <v>0</v>
      </c>
      <c r="N321" s="92">
        <f ca="1">IF(F321&lt;&gt;"",SUM(J321:M321),SUM($N$17:N320))</f>
        <v>0</v>
      </c>
      <c r="O321" s="21">
        <f ca="1">IF(F321="",SUM($O$17:O320),P320*$H$1)</f>
        <v>9725.4882394866581</v>
      </c>
      <c r="P321" s="21">
        <f t="shared" ca="1" si="132"/>
        <v>2010413.4087881735</v>
      </c>
      <c r="Q321" s="1"/>
      <c r="R321" s="49"/>
      <c r="S321" s="36">
        <v>305</v>
      </c>
      <c r="T321" s="20">
        <v>5</v>
      </c>
      <c r="U321" s="21">
        <f t="shared" ca="1" si="137"/>
        <v>537505.58008575102</v>
      </c>
      <c r="V321" s="19">
        <f t="shared" ca="1" si="138"/>
        <v>16842.59</v>
      </c>
      <c r="W321" s="21">
        <f t="shared" ca="1" si="139"/>
        <v>2616.3355902214407</v>
      </c>
      <c r="X321" s="21">
        <f t="shared" ca="1" si="140"/>
        <v>523279.32567597245</v>
      </c>
      <c r="Y321">
        <f t="shared" ca="1" si="133"/>
        <v>305</v>
      </c>
      <c r="AA321" s="213">
        <f t="shared" ca="1" si="124"/>
        <v>14316.201499999999</v>
      </c>
      <c r="AB321" s="213"/>
      <c r="AC321" s="38">
        <f t="shared" ca="1" si="134"/>
        <v>305</v>
      </c>
    </row>
    <row r="322" spans="1:29" x14ac:dyDescent="0.25">
      <c r="A322" s="19">
        <f t="shared" ca="1" si="126"/>
        <v>25000</v>
      </c>
      <c r="B322" s="19">
        <f t="shared" ca="1" si="127"/>
        <v>16842.59</v>
      </c>
      <c r="C322" s="19">
        <f t="shared" ca="1" si="128"/>
        <v>8157.41</v>
      </c>
      <c r="D322" s="90">
        <f t="shared" ca="1" si="129"/>
        <v>55061</v>
      </c>
      <c r="E322" s="49">
        <f t="shared" ca="1" si="130"/>
        <v>2050</v>
      </c>
      <c r="F322" s="68">
        <f t="shared" ca="1" si="131"/>
        <v>9</v>
      </c>
      <c r="G322" s="91">
        <f ca="1">IF(F322="",SUM($G$17:G321),IF(F322=12,(B322*$C$2*2),($C$2*B322)))</f>
        <v>1431.6201500000002</v>
      </c>
      <c r="H322" s="92">
        <f ca="1">IF(F322="",SUM($H$17:H321),IF($O$11=1,G322,IF($O$11=2,((G322/$C$2)*8.5%),IF($O$11=3,0,0))))</f>
        <v>1431.6201500000002</v>
      </c>
      <c r="I322" s="92">
        <f ca="1">IF(F322&lt;&gt;"",IF($H$4&lt;&gt;"Sim",(G322+H322)*$G$9,((G322+H322)*$G$8)),SUM($I$17:I321))</f>
        <v>200.42682100000005</v>
      </c>
      <c r="J322" s="92">
        <f t="shared" ca="1" si="120"/>
        <v>0</v>
      </c>
      <c r="K322" s="92">
        <f t="shared" si="121"/>
        <v>0</v>
      </c>
      <c r="L322" s="92">
        <f t="shared" si="122"/>
        <v>0</v>
      </c>
      <c r="M322" s="92">
        <f t="shared" si="123"/>
        <v>0</v>
      </c>
      <c r="N322" s="92">
        <f ca="1">IF(F322&lt;&gt;"",SUM(J322:M322),SUM($N$17:N321))</f>
        <v>0</v>
      </c>
      <c r="O322" s="21">
        <f ca="1">IF(F322="",SUM($O$17:O321),P321*$H$1)</f>
        <v>9785.7889245201186</v>
      </c>
      <c r="P322" s="21">
        <f t="shared" ca="1" si="132"/>
        <v>2022862.0111916938</v>
      </c>
      <c r="Q322" s="1"/>
      <c r="R322" s="49"/>
      <c r="S322" s="36">
        <v>306</v>
      </c>
      <c r="T322" s="20">
        <v>6</v>
      </c>
      <c r="U322" s="21">
        <f t="shared" ca="1" si="137"/>
        <v>523279.32567597245</v>
      </c>
      <c r="V322" s="19">
        <f t="shared" ca="1" si="138"/>
        <v>16842.59</v>
      </c>
      <c r="W322" s="21">
        <f t="shared" ca="1" si="139"/>
        <v>2547.0885775264087</v>
      </c>
      <c r="X322" s="21">
        <f t="shared" ca="1" si="140"/>
        <v>508983.82425349887</v>
      </c>
      <c r="Y322">
        <f t="shared" ca="1" si="133"/>
        <v>306</v>
      </c>
      <c r="AA322" s="213">
        <f t="shared" ca="1" si="124"/>
        <v>14316.201499999999</v>
      </c>
      <c r="AB322" s="213"/>
      <c r="AC322" s="38">
        <f t="shared" ca="1" si="134"/>
        <v>306</v>
      </c>
    </row>
    <row r="323" spans="1:29" x14ac:dyDescent="0.25">
      <c r="A323" s="19">
        <f t="shared" ca="1" si="126"/>
        <v>25000</v>
      </c>
      <c r="B323" s="19">
        <f t="shared" ca="1" si="127"/>
        <v>16842.59</v>
      </c>
      <c r="C323" s="19">
        <f t="shared" ca="1" si="128"/>
        <v>8157.41</v>
      </c>
      <c r="D323" s="90">
        <f t="shared" ca="1" si="129"/>
        <v>55092</v>
      </c>
      <c r="E323" s="49">
        <f t="shared" ca="1" si="130"/>
        <v>2050</v>
      </c>
      <c r="F323" s="68">
        <f t="shared" ca="1" si="131"/>
        <v>10</v>
      </c>
      <c r="G323" s="91">
        <f ca="1">IF(F323="",SUM($G$17:G322),IF(F323=12,(B323*$C$2*2),($C$2*B323)))</f>
        <v>1431.6201500000002</v>
      </c>
      <c r="H323" s="92">
        <f ca="1">IF(F323="",SUM($H$17:H322),IF($O$11=1,G323,IF($O$11=2,((G323/$C$2)*8.5%),IF($O$11=3,0,0))))</f>
        <v>1431.6201500000002</v>
      </c>
      <c r="I323" s="92">
        <f ca="1">IF(F323&lt;&gt;"",IF($H$4&lt;&gt;"Sim",(G323+H323)*$G$9,((G323+H323)*$G$8)),SUM($I$17:I322))</f>
        <v>200.42682100000005</v>
      </c>
      <c r="J323" s="92">
        <f t="shared" ca="1" si="120"/>
        <v>0</v>
      </c>
      <c r="K323" s="92">
        <f t="shared" si="121"/>
        <v>0</v>
      </c>
      <c r="L323" s="92">
        <f t="shared" si="122"/>
        <v>0</v>
      </c>
      <c r="M323" s="92">
        <f t="shared" si="123"/>
        <v>0</v>
      </c>
      <c r="N323" s="92">
        <f ca="1">IF(F323&lt;&gt;"",SUM(J323:M323),SUM($N$17:N322))</f>
        <v>0</v>
      </c>
      <c r="O323" s="21">
        <f ca="1">IF(F323="",SUM($O$17:O322),P322*$H$1)</f>
        <v>9846.3831261871055</v>
      </c>
      <c r="P323" s="21">
        <f t="shared" ca="1" si="132"/>
        <v>2035371.2077968812</v>
      </c>
      <c r="Q323" s="1"/>
      <c r="R323" s="49"/>
      <c r="S323" s="36">
        <v>307</v>
      </c>
      <c r="T323" s="20">
        <v>7</v>
      </c>
      <c r="U323" s="21">
        <f t="shared" ca="1" si="137"/>
        <v>508983.82425349887</v>
      </c>
      <c r="V323" s="19">
        <f t="shared" ca="1" si="138"/>
        <v>16842.59</v>
      </c>
      <c r="W323" s="21">
        <f t="shared" ca="1" si="139"/>
        <v>2477.5045014955854</v>
      </c>
      <c r="X323" s="21">
        <f t="shared" ca="1" si="140"/>
        <v>494618.73875499441</v>
      </c>
      <c r="Y323">
        <f t="shared" ca="1" si="133"/>
        <v>307</v>
      </c>
      <c r="AA323" s="213">
        <f t="shared" ca="1" si="124"/>
        <v>14316.201499999999</v>
      </c>
      <c r="AB323" s="213"/>
      <c r="AC323" s="38">
        <f t="shared" ca="1" si="134"/>
        <v>307</v>
      </c>
    </row>
    <row r="324" spans="1:29" x14ac:dyDescent="0.25">
      <c r="A324" s="19">
        <f t="shared" ca="1" si="126"/>
        <v>25000</v>
      </c>
      <c r="B324" s="19">
        <f t="shared" ca="1" si="127"/>
        <v>16842.59</v>
      </c>
      <c r="C324" s="19">
        <f t="shared" ca="1" si="128"/>
        <v>8157.41</v>
      </c>
      <c r="D324" s="90">
        <f t="shared" ca="1" si="129"/>
        <v>55122</v>
      </c>
      <c r="E324" s="49">
        <f t="shared" ca="1" si="130"/>
        <v>2050</v>
      </c>
      <c r="F324" s="68">
        <f t="shared" ca="1" si="131"/>
        <v>11</v>
      </c>
      <c r="G324" s="91">
        <f ca="1">IF(F324="",SUM($G$17:G323),IF(F324=12,(B324*$C$2*2),($C$2*B324)))</f>
        <v>1431.6201500000002</v>
      </c>
      <c r="H324" s="92">
        <f ca="1">IF(F324="",SUM($H$17:H323),IF($O$11=1,G324,IF($O$11=2,((G324/$C$2)*8.5%),IF($O$11=3,0,0))))</f>
        <v>1431.6201500000002</v>
      </c>
      <c r="I324" s="92">
        <f ca="1">IF(F324&lt;&gt;"",IF($H$4&lt;&gt;"Sim",(G324+H324)*$G$9,((G324+H324)*$G$8)),SUM($I$17:I323))</f>
        <v>200.42682100000005</v>
      </c>
      <c r="J324" s="92">
        <f t="shared" ca="1" si="120"/>
        <v>0</v>
      </c>
      <c r="K324" s="92">
        <f t="shared" si="121"/>
        <v>0</v>
      </c>
      <c r="L324" s="92">
        <f t="shared" si="122"/>
        <v>0</v>
      </c>
      <c r="M324" s="92">
        <f t="shared" si="123"/>
        <v>0</v>
      </c>
      <c r="N324" s="92">
        <f ca="1">IF(F324&lt;&gt;"",SUM(J324:M324),SUM($N$17:N323))</f>
        <v>0</v>
      </c>
      <c r="O324" s="21">
        <f ca="1">IF(F324="",SUM($O$17:O323),P323*$H$1)</f>
        <v>9907.2722731946724</v>
      </c>
      <c r="P324" s="21">
        <f t="shared" ca="1" si="132"/>
        <v>2047941.2935490762</v>
      </c>
      <c r="Q324" s="1"/>
      <c r="R324" s="49"/>
      <c r="S324" s="36">
        <v>308</v>
      </c>
      <c r="T324" s="20">
        <v>8</v>
      </c>
      <c r="U324" s="21">
        <f t="shared" ca="1" si="137"/>
        <v>494618.73875499441</v>
      </c>
      <c r="V324" s="19">
        <f t="shared" ca="1" si="138"/>
        <v>16842.59</v>
      </c>
      <c r="W324" s="21">
        <f t="shared" ca="1" si="139"/>
        <v>2407.5817214561384</v>
      </c>
      <c r="X324" s="21">
        <f t="shared" ca="1" si="140"/>
        <v>480183.73047645052</v>
      </c>
      <c r="Y324">
        <f t="shared" ca="1" si="133"/>
        <v>308</v>
      </c>
      <c r="AA324" s="213">
        <f t="shared" ca="1" si="124"/>
        <v>14316.201499999999</v>
      </c>
      <c r="AB324" s="213"/>
      <c r="AC324" s="38">
        <f t="shared" ca="1" si="134"/>
        <v>308</v>
      </c>
    </row>
    <row r="325" spans="1:29" x14ac:dyDescent="0.25">
      <c r="A325" s="19">
        <f t="shared" ca="1" si="126"/>
        <v>25000</v>
      </c>
      <c r="B325" s="19">
        <f t="shared" ca="1" si="127"/>
        <v>16842.59</v>
      </c>
      <c r="C325" s="19">
        <f t="shared" ca="1" si="128"/>
        <v>8157.41</v>
      </c>
      <c r="D325" s="90">
        <f t="shared" ca="1" si="129"/>
        <v>55153</v>
      </c>
      <c r="E325" s="49">
        <f t="shared" ca="1" si="130"/>
        <v>2050</v>
      </c>
      <c r="F325" s="68">
        <f t="shared" ca="1" si="131"/>
        <v>12</v>
      </c>
      <c r="G325" s="91">
        <f ca="1">IF(F325="",SUM($G$17:G324),IF(F325=12,(B325*$C$2*2),($C$2*B325)))</f>
        <v>2863.2403000000004</v>
      </c>
      <c r="H325" s="92">
        <f ca="1">IF(F325="",SUM($H$17:H324),IF($O$11=1,G325,IF($O$11=2,((G325/$C$2)*8.5%),IF($O$11=3,0,0))))</f>
        <v>2863.2403000000004</v>
      </c>
      <c r="I325" s="92">
        <f ca="1">IF(F325&lt;&gt;"",IF($H$4&lt;&gt;"Sim",(G325+H325)*$G$9,((G325+H325)*$G$8)),SUM($I$17:I324))</f>
        <v>400.85364200000009</v>
      </c>
      <c r="J325" s="92">
        <f t="shared" ca="1" si="120"/>
        <v>0</v>
      </c>
      <c r="K325" s="92">
        <f t="shared" si="121"/>
        <v>0</v>
      </c>
      <c r="L325" s="92">
        <f t="shared" si="122"/>
        <v>0</v>
      </c>
      <c r="M325" s="92">
        <f t="shared" si="123"/>
        <v>0</v>
      </c>
      <c r="N325" s="92">
        <f ca="1">IF(F325&lt;&gt;"",SUM(J325:M325),SUM($N$17:N324))</f>
        <v>0</v>
      </c>
      <c r="O325" s="21">
        <f ca="1">IF(F325="",SUM($O$17:O324),P324*$H$1)</f>
        <v>9968.4578012041802</v>
      </c>
      <c r="P325" s="21">
        <f t="shared" ca="1" si="132"/>
        <v>2063235.3783082804</v>
      </c>
      <c r="Q325" s="1"/>
      <c r="R325" s="49"/>
      <c r="S325" s="36">
        <v>309</v>
      </c>
      <c r="T325" s="20">
        <v>9</v>
      </c>
      <c r="U325" s="21">
        <f t="shared" ca="1" si="137"/>
        <v>480183.73047645052</v>
      </c>
      <c r="V325" s="19">
        <f t="shared" ca="1" si="138"/>
        <v>16842.59</v>
      </c>
      <c r="W325" s="21">
        <f t="shared" ca="1" si="139"/>
        <v>2337.3185887491809</v>
      </c>
      <c r="X325" s="21">
        <f t="shared" ca="1" si="140"/>
        <v>465678.45906519966</v>
      </c>
      <c r="Y325">
        <f t="shared" ca="1" si="133"/>
        <v>309</v>
      </c>
      <c r="AA325" s="213">
        <f t="shared" ca="1" si="124"/>
        <v>14316.201499999999</v>
      </c>
      <c r="AB325" s="213"/>
      <c r="AC325" s="38">
        <f t="shared" ca="1" si="134"/>
        <v>309</v>
      </c>
    </row>
    <row r="326" spans="1:29" x14ac:dyDescent="0.25">
      <c r="A326" s="19">
        <f t="shared" ca="1" si="126"/>
        <v>25000</v>
      </c>
      <c r="B326" s="19">
        <f t="shared" ca="1" si="127"/>
        <v>16842.59</v>
      </c>
      <c r="C326" s="19">
        <f t="shared" ca="1" si="128"/>
        <v>8157.41</v>
      </c>
      <c r="D326" s="90">
        <f t="shared" ca="1" si="129"/>
        <v>55184</v>
      </c>
      <c r="E326" s="49">
        <f t="shared" ca="1" si="130"/>
        <v>2051</v>
      </c>
      <c r="F326" s="68">
        <f t="shared" ca="1" si="131"/>
        <v>1</v>
      </c>
      <c r="G326" s="91">
        <f ca="1">IF(F326="",SUM($G$17:G325),IF(F326=12,(B326*$C$2*2),($C$2*B326)))</f>
        <v>1431.6201500000002</v>
      </c>
      <c r="H326" s="92">
        <f ca="1">IF(F326="",SUM($H$17:H325),IF($O$11=1,G326,IF($O$11=2,((G326/$C$2)*8.5%),IF($O$11=3,0,0))))</f>
        <v>1431.6201500000002</v>
      </c>
      <c r="I326" s="92">
        <f ca="1">IF(F326&lt;&gt;"",IF($H$4&lt;&gt;"Sim",(G326+H326)*$G$9,((G326+H326)*$G$8)),SUM($I$17:I325))</f>
        <v>200.42682100000005</v>
      </c>
      <c r="J326" s="92">
        <f t="shared" ca="1" si="120"/>
        <v>0</v>
      </c>
      <c r="K326" s="92">
        <f t="shared" si="121"/>
        <v>0</v>
      </c>
      <c r="L326" s="92">
        <f t="shared" si="122"/>
        <v>0</v>
      </c>
      <c r="M326" s="92">
        <f t="shared" si="123"/>
        <v>0</v>
      </c>
      <c r="N326" s="92">
        <f ca="1">IF(F326&lt;&gt;"",SUM(J326:M326),SUM($N$17:N325))</f>
        <v>0</v>
      </c>
      <c r="O326" s="21">
        <f ca="1">IF(F326="",SUM($O$17:O325),P325*$H$1)</f>
        <v>10042.902532120248</v>
      </c>
      <c r="P326" s="21">
        <f t="shared" ca="1" si="132"/>
        <v>2075941.0943194008</v>
      </c>
      <c r="Q326" s="1"/>
      <c r="R326" s="49"/>
      <c r="S326" s="36">
        <v>310</v>
      </c>
      <c r="T326" s="20">
        <v>10</v>
      </c>
      <c r="U326" s="21">
        <f t="shared" ca="1" si="137"/>
        <v>465678.45906519966</v>
      </c>
      <c r="V326" s="19">
        <f t="shared" ca="1" si="138"/>
        <v>16842.59</v>
      </c>
      <c r="W326" s="21">
        <f t="shared" ca="1" si="139"/>
        <v>2266.7134466908924</v>
      </c>
      <c r="X326" s="21">
        <f t="shared" ca="1" si="140"/>
        <v>451102.5825118905</v>
      </c>
      <c r="Y326">
        <f t="shared" ca="1" si="133"/>
        <v>310</v>
      </c>
      <c r="AA326" s="213">
        <f t="shared" ca="1" si="124"/>
        <v>14316.201499999999</v>
      </c>
      <c r="AB326" s="213"/>
      <c r="AC326" s="38">
        <f t="shared" ca="1" si="134"/>
        <v>310</v>
      </c>
    </row>
    <row r="327" spans="1:29" x14ac:dyDescent="0.25">
      <c r="A327" s="19">
        <f t="shared" ca="1" si="126"/>
        <v>25000</v>
      </c>
      <c r="B327" s="19">
        <f t="shared" ca="1" si="127"/>
        <v>16842.59</v>
      </c>
      <c r="C327" s="19">
        <f t="shared" ca="1" si="128"/>
        <v>8157.41</v>
      </c>
      <c r="D327" s="90">
        <f t="shared" ca="1" si="129"/>
        <v>55212</v>
      </c>
      <c r="E327" s="49">
        <f t="shared" ca="1" si="130"/>
        <v>2051</v>
      </c>
      <c r="F327" s="68">
        <f t="shared" ca="1" si="131"/>
        <v>2</v>
      </c>
      <c r="G327" s="91">
        <f ca="1">IF(F327="",SUM($G$17:G326),IF(F327=12,(B327*$C$2*2),($C$2*B327)))</f>
        <v>1431.6201500000002</v>
      </c>
      <c r="H327" s="92">
        <f ca="1">IF(F327="",SUM($H$17:H326),IF($O$11=1,G327,IF($O$11=2,((G327/$C$2)*8.5%),IF($O$11=3,0,0))))</f>
        <v>1431.6201500000002</v>
      </c>
      <c r="I327" s="92">
        <f ca="1">IF(F327&lt;&gt;"",IF($H$4&lt;&gt;"Sim",(G327+H327)*$G$9,((G327+H327)*$G$8)),SUM($I$17:I326))</f>
        <v>200.42682100000005</v>
      </c>
      <c r="J327" s="92">
        <f t="shared" ca="1" si="120"/>
        <v>0</v>
      </c>
      <c r="K327" s="92">
        <f t="shared" si="121"/>
        <v>0</v>
      </c>
      <c r="L327" s="92">
        <f t="shared" si="122"/>
        <v>0</v>
      </c>
      <c r="M327" s="92">
        <f t="shared" si="123"/>
        <v>0</v>
      </c>
      <c r="N327" s="92">
        <f ca="1">IF(F327&lt;&gt;"",SUM(J327:M327),SUM($N$17:N326))</f>
        <v>0</v>
      </c>
      <c r="O327" s="21">
        <f ca="1">IF(F327="",SUM($O$17:O326),P326*$H$1)</f>
        <v>10104.748247273266</v>
      </c>
      <c r="P327" s="21">
        <f t="shared" ca="1" si="132"/>
        <v>2088708.6560456743</v>
      </c>
      <c r="Q327" s="1"/>
      <c r="R327" s="49"/>
      <c r="S327" s="36">
        <v>311</v>
      </c>
      <c r="T327" s="20">
        <v>11</v>
      </c>
      <c r="U327" s="21">
        <f t="shared" ca="1" si="137"/>
        <v>451102.5825118905</v>
      </c>
      <c r="V327" s="19">
        <f t="shared" ca="1" si="138"/>
        <v>16842.59</v>
      </c>
      <c r="W327" s="21">
        <f t="shared" ca="1" si="139"/>
        <v>2195.764630533462</v>
      </c>
      <c r="X327" s="21">
        <f t="shared" ca="1" si="140"/>
        <v>436455.75714242394</v>
      </c>
      <c r="Y327">
        <f t="shared" ca="1" si="133"/>
        <v>311</v>
      </c>
      <c r="AA327" s="213">
        <f t="shared" ca="1" si="124"/>
        <v>14316.201499999999</v>
      </c>
      <c r="AB327" s="213"/>
      <c r="AC327" s="38">
        <f t="shared" ca="1" si="134"/>
        <v>311</v>
      </c>
    </row>
    <row r="328" spans="1:29" x14ac:dyDescent="0.25">
      <c r="A328" s="19">
        <f t="shared" ca="1" si="126"/>
        <v>25000</v>
      </c>
      <c r="B328" s="19">
        <f t="shared" ca="1" si="127"/>
        <v>16842.59</v>
      </c>
      <c r="C328" s="19">
        <f t="shared" ca="1" si="128"/>
        <v>8157.41</v>
      </c>
      <c r="D328" s="90">
        <f t="shared" ca="1" si="129"/>
        <v>55243</v>
      </c>
      <c r="E328" s="49">
        <f t="shared" ca="1" si="130"/>
        <v>2051</v>
      </c>
      <c r="F328" s="68">
        <f t="shared" ca="1" si="131"/>
        <v>3</v>
      </c>
      <c r="G328" s="91">
        <f ca="1">IF(F328="",SUM($G$17:G327),IF(F328=12,(B328*$C$2*2),($C$2*B328)))</f>
        <v>1431.6201500000002</v>
      </c>
      <c r="H328" s="92">
        <f ca="1">IF(F328="",SUM($H$17:H327),IF($O$11=1,G328,IF($O$11=2,((G328/$C$2)*8.5%),IF($O$11=3,0,0))))</f>
        <v>1431.6201500000002</v>
      </c>
      <c r="I328" s="92">
        <f ca="1">IF(F328&lt;&gt;"",IF($H$4&lt;&gt;"Sim",(G328+H328)*$G$9,((G328+H328)*$G$8)),SUM($I$17:I327))</f>
        <v>200.42682100000005</v>
      </c>
      <c r="J328" s="92">
        <f t="shared" ca="1" si="120"/>
        <v>0</v>
      </c>
      <c r="K328" s="92">
        <f t="shared" si="121"/>
        <v>0</v>
      </c>
      <c r="L328" s="92">
        <f t="shared" si="122"/>
        <v>0</v>
      </c>
      <c r="M328" s="92">
        <f t="shared" si="123"/>
        <v>0</v>
      </c>
      <c r="N328" s="92">
        <f ca="1">IF(F328&lt;&gt;"",SUM(J328:M328),SUM($N$17:N327))</f>
        <v>0</v>
      </c>
      <c r="O328" s="21">
        <f ca="1">IF(F328="",SUM($O$17:O327),P327*$H$1)</f>
        <v>10166.894999572041</v>
      </c>
      <c r="P328" s="21">
        <f t="shared" ca="1" si="132"/>
        <v>2101538.3645242467</v>
      </c>
      <c r="Q328" s="1"/>
      <c r="R328" s="49"/>
      <c r="S328" s="36">
        <v>312</v>
      </c>
      <c r="T328" s="20">
        <v>12</v>
      </c>
      <c r="U328" s="21">
        <f t="shared" ca="1" si="137"/>
        <v>436455.75714242394</v>
      </c>
      <c r="V328" s="19">
        <f t="shared" ca="1" si="138"/>
        <v>16842.59</v>
      </c>
      <c r="W328" s="21">
        <f t="shared" ca="1" si="139"/>
        <v>2124.4704674258337</v>
      </c>
      <c r="X328" s="21">
        <f t="shared" ca="1" si="140"/>
        <v>421737.63760984974</v>
      </c>
      <c r="Y328">
        <f t="shared" ca="1" si="133"/>
        <v>312</v>
      </c>
      <c r="AA328" s="213">
        <f t="shared" ca="1" si="124"/>
        <v>14316.201499999999</v>
      </c>
      <c r="AB328" s="213"/>
      <c r="AC328" s="38">
        <f t="shared" ca="1" si="134"/>
        <v>312</v>
      </c>
    </row>
    <row r="329" spans="1:29" x14ac:dyDescent="0.25">
      <c r="A329" s="10">
        <f t="shared" ca="1" si="126"/>
        <v>25000</v>
      </c>
      <c r="B329" s="10">
        <f t="shared" ca="1" si="127"/>
        <v>16842.59</v>
      </c>
      <c r="C329" s="10">
        <f t="shared" ca="1" si="128"/>
        <v>8157.41</v>
      </c>
      <c r="D329" s="43">
        <f t="shared" ca="1" si="129"/>
        <v>55273</v>
      </c>
      <c r="E329" s="47">
        <f t="shared" ca="1" si="130"/>
        <v>2051</v>
      </c>
      <c r="F329" s="67">
        <f t="shared" ca="1" si="131"/>
        <v>4</v>
      </c>
      <c r="G329" s="11">
        <f ca="1">IF(F329="",SUM($G$17:G328),IF(F329=12,(B329*$C$2*2),($C$2*B329)))</f>
        <v>1431.6201500000002</v>
      </c>
      <c r="H329" s="61">
        <f ca="1">IF(F329="",SUM($H$17:H328),IF($O$11=1,G329,IF($O$11=2,((G329/$C$2)*8.5%),IF($O$11=3,0,0))))</f>
        <v>1431.6201500000002</v>
      </c>
      <c r="I329" s="61">
        <f ca="1">IF(F329&lt;&gt;"",IF($H$4&lt;&gt;"Sim",(G329+H329)*$G$9,((G329+H329)*$G$8)),SUM($I$17:I328))</f>
        <v>200.42682100000005</v>
      </c>
      <c r="J329" s="61">
        <f t="shared" ca="1" si="120"/>
        <v>0</v>
      </c>
      <c r="K329" s="61">
        <f t="shared" si="121"/>
        <v>0</v>
      </c>
      <c r="L329" s="61">
        <f t="shared" si="122"/>
        <v>0</v>
      </c>
      <c r="M329" s="61">
        <f t="shared" si="123"/>
        <v>0</v>
      </c>
      <c r="N329" s="61">
        <f ca="1">IF(F329&lt;&gt;"",SUM(J329:M329),SUM($N$17:N328))</f>
        <v>0</v>
      </c>
      <c r="O329" s="8">
        <f ca="1">IF(F329="",SUM($O$17:O328),P328*$H$1)</f>
        <v>10229.344254330103</v>
      </c>
      <c r="P329" s="8">
        <f t="shared" ca="1" si="132"/>
        <v>2114430.5222575767</v>
      </c>
      <c r="Q329" s="1"/>
      <c r="R329" s="47">
        <v>27</v>
      </c>
      <c r="S329" s="36">
        <v>313</v>
      </c>
      <c r="T329" s="7">
        <v>1</v>
      </c>
      <c r="U329" s="8">
        <f t="shared" ca="1" si="137"/>
        <v>421737.63760984974</v>
      </c>
      <c r="V329" s="10">
        <f t="shared" ca="1" si="138"/>
        <v>16842.59</v>
      </c>
      <c r="W329" s="8">
        <f t="shared" ca="1" si="139"/>
        <v>2052.8292763742656</v>
      </c>
      <c r="X329" s="8">
        <f t="shared" ca="1" si="140"/>
        <v>406947.87688622397</v>
      </c>
      <c r="Y329">
        <f t="shared" ca="1" si="133"/>
        <v>313</v>
      </c>
      <c r="AA329" s="202">
        <f t="shared" ca="1" si="124"/>
        <v>14316.201499999999</v>
      </c>
      <c r="AB329" s="202"/>
      <c r="AC329" s="38">
        <f t="shared" ca="1" si="134"/>
        <v>313</v>
      </c>
    </row>
    <row r="330" spans="1:29" x14ac:dyDescent="0.25">
      <c r="A330" s="10">
        <f t="shared" ca="1" si="126"/>
        <v>25000</v>
      </c>
      <c r="B330" s="10">
        <f t="shared" ca="1" si="127"/>
        <v>16842.59</v>
      </c>
      <c r="C330" s="10">
        <f t="shared" ca="1" si="128"/>
        <v>8157.41</v>
      </c>
      <c r="D330" s="43">
        <f t="shared" ca="1" si="129"/>
        <v>55304</v>
      </c>
      <c r="E330" s="47">
        <f t="shared" ca="1" si="130"/>
        <v>2051</v>
      </c>
      <c r="F330" s="67">
        <f t="shared" ca="1" si="131"/>
        <v>5</v>
      </c>
      <c r="G330" s="11">
        <f ca="1">IF(F330="",SUM($G$17:G329),IF(F330=12,(B330*$C$2*2),($C$2*B330)))</f>
        <v>1431.6201500000002</v>
      </c>
      <c r="H330" s="61">
        <f ca="1">IF(F330="",SUM($H$17:H329),IF($O$11=1,G330,IF($O$11=2,((G330/$C$2)*8.5%),IF($O$11=3,0,0))))</f>
        <v>1431.6201500000002</v>
      </c>
      <c r="I330" s="61">
        <f ca="1">IF(F330&lt;&gt;"",IF($H$4&lt;&gt;"Sim",(G330+H330)*$G$9,((G330+H330)*$G$8)),SUM($I$17:I329))</f>
        <v>200.42682100000005</v>
      </c>
      <c r="J330" s="61">
        <f t="shared" ca="1" si="120"/>
        <v>0</v>
      </c>
      <c r="K330" s="61">
        <f t="shared" si="121"/>
        <v>0</v>
      </c>
      <c r="L330" s="61">
        <f t="shared" si="122"/>
        <v>0</v>
      </c>
      <c r="M330" s="61">
        <f t="shared" si="123"/>
        <v>0</v>
      </c>
      <c r="N330" s="61">
        <f ca="1">IF(F330&lt;&gt;"",SUM(J330:M330),SUM($N$17:N329))</f>
        <v>0</v>
      </c>
      <c r="O330" s="8">
        <f ca="1">IF(F330="",SUM($O$17:O329),P329*$H$1)</f>
        <v>10292.097483993464</v>
      </c>
      <c r="P330" s="8">
        <f t="shared" ca="1" si="132"/>
        <v>2127385.43322057</v>
      </c>
      <c r="Q330" s="1"/>
      <c r="R330" s="47"/>
      <c r="S330" s="36">
        <v>314</v>
      </c>
      <c r="T330" s="7">
        <v>2</v>
      </c>
      <c r="U330" s="8">
        <f t="shared" ca="1" si="137"/>
        <v>406947.87688622397</v>
      </c>
      <c r="V330" s="10">
        <f t="shared" ca="1" si="138"/>
        <v>16842.59</v>
      </c>
      <c r="W330" s="8">
        <f t="shared" ca="1" si="139"/>
        <v>1980.8393682026926</v>
      </c>
      <c r="X330" s="8">
        <f t="shared" ca="1" si="140"/>
        <v>392086.12625442661</v>
      </c>
      <c r="Y330">
        <f t="shared" ca="1" si="133"/>
        <v>314</v>
      </c>
      <c r="AA330" s="202">
        <f t="shared" ca="1" si="124"/>
        <v>14316.201499999999</v>
      </c>
      <c r="AB330" s="202"/>
      <c r="AC330" s="38">
        <f t="shared" ca="1" si="134"/>
        <v>314</v>
      </c>
    </row>
    <row r="331" spans="1:29" x14ac:dyDescent="0.25">
      <c r="A331" s="10">
        <f t="shared" ca="1" si="126"/>
        <v>25000</v>
      </c>
      <c r="B331" s="10">
        <f t="shared" ca="1" si="127"/>
        <v>16842.59</v>
      </c>
      <c r="C331" s="10">
        <f t="shared" ca="1" si="128"/>
        <v>8157.41</v>
      </c>
      <c r="D331" s="43">
        <f t="shared" ca="1" si="129"/>
        <v>55334</v>
      </c>
      <c r="E331" s="47">
        <f t="shared" ca="1" si="130"/>
        <v>2051</v>
      </c>
      <c r="F331" s="67">
        <f t="shared" ca="1" si="131"/>
        <v>6</v>
      </c>
      <c r="G331" s="11">
        <f ca="1">IF(F331="",SUM($G$17:G330),IF(F331=12,(B331*$C$2*2),($C$2*B331)))</f>
        <v>1431.6201500000002</v>
      </c>
      <c r="H331" s="61">
        <f ca="1">IF(F331="",SUM($H$17:H330),IF($O$11=1,G331,IF($O$11=2,((G331/$C$2)*8.5%),IF($O$11=3,0,0))))</f>
        <v>1431.6201500000002</v>
      </c>
      <c r="I331" s="61">
        <f ca="1">IF(F331&lt;&gt;"",IF($H$4&lt;&gt;"Sim",(G331+H331)*$G$9,((G331+H331)*$G$8)),SUM($I$17:I330))</f>
        <v>200.42682100000005</v>
      </c>
      <c r="J331" s="61">
        <f t="shared" ca="1" si="120"/>
        <v>0</v>
      </c>
      <c r="K331" s="61">
        <f t="shared" si="121"/>
        <v>0</v>
      </c>
      <c r="L331" s="61">
        <f t="shared" si="122"/>
        <v>0</v>
      </c>
      <c r="M331" s="61">
        <f t="shared" si="123"/>
        <v>0</v>
      </c>
      <c r="N331" s="61">
        <f ca="1">IF(F331&lt;&gt;"",SUM(J331:M331),SUM($N$17:N330))</f>
        <v>0</v>
      </c>
      <c r="O331" s="8">
        <f ca="1">IF(F331="",SUM($O$17:O330),P330*$H$1)</f>
        <v>10355.156168175352</v>
      </c>
      <c r="P331" s="8">
        <f t="shared" ca="1" si="132"/>
        <v>2140403.4028677451</v>
      </c>
      <c r="Q331" s="1"/>
      <c r="R331" s="47"/>
      <c r="S331" s="36">
        <v>315</v>
      </c>
      <c r="T331" s="7">
        <v>3</v>
      </c>
      <c r="U331" s="8">
        <f t="shared" ca="1" si="137"/>
        <v>392086.12625442661</v>
      </c>
      <c r="V331" s="10">
        <f t="shared" ca="1" si="138"/>
        <v>16842.59</v>
      </c>
      <c r="W331" s="8">
        <f t="shared" ca="1" si="139"/>
        <v>1908.4990455129</v>
      </c>
      <c r="X331" s="8">
        <f t="shared" ca="1" si="140"/>
        <v>377152.03529993945</v>
      </c>
      <c r="Y331">
        <f t="shared" ca="1" si="133"/>
        <v>315</v>
      </c>
      <c r="AA331" s="202">
        <f t="shared" ca="1" si="124"/>
        <v>14316.201499999999</v>
      </c>
      <c r="AB331" s="202"/>
      <c r="AC331" s="38">
        <f t="shared" ca="1" si="134"/>
        <v>315</v>
      </c>
    </row>
    <row r="332" spans="1:29" x14ac:dyDescent="0.25">
      <c r="A332" s="10">
        <f t="shared" ca="1" si="126"/>
        <v>25000</v>
      </c>
      <c r="B332" s="10">
        <f t="shared" ca="1" si="127"/>
        <v>16842.59</v>
      </c>
      <c r="C332" s="10">
        <f t="shared" ca="1" si="128"/>
        <v>8157.41</v>
      </c>
      <c r="D332" s="43">
        <f t="shared" ca="1" si="129"/>
        <v>55365</v>
      </c>
      <c r="E332" s="47">
        <f t="shared" ca="1" si="130"/>
        <v>2051</v>
      </c>
      <c r="F332" s="67">
        <f t="shared" ca="1" si="131"/>
        <v>7</v>
      </c>
      <c r="G332" s="11">
        <f ca="1">IF(F332="",SUM($G$17:G331),IF(F332=12,(B332*$C$2*2),($C$2*B332)))</f>
        <v>1431.6201500000002</v>
      </c>
      <c r="H332" s="61">
        <f ca="1">IF(F332="",SUM($H$17:H331),IF($O$11=1,G332,IF($O$11=2,((G332/$C$2)*8.5%),IF($O$11=3,0,0))))</f>
        <v>1431.6201500000002</v>
      </c>
      <c r="I332" s="61">
        <f ca="1">IF(F332&lt;&gt;"",IF($H$4&lt;&gt;"Sim",(G332+H332)*$G$9,((G332+H332)*$G$8)),SUM($I$17:I331))</f>
        <v>200.42682100000005</v>
      </c>
      <c r="J332" s="61">
        <f t="shared" ca="1" si="120"/>
        <v>0</v>
      </c>
      <c r="K332" s="61">
        <f t="shared" si="121"/>
        <v>0</v>
      </c>
      <c r="L332" s="61">
        <f t="shared" si="122"/>
        <v>0</v>
      </c>
      <c r="M332" s="61">
        <f t="shared" si="123"/>
        <v>0</v>
      </c>
      <c r="N332" s="61">
        <f ca="1">IF(F332&lt;&gt;"",SUM(J332:M332),SUM($N$17:N331))</f>
        <v>0</v>
      </c>
      <c r="O332" s="8">
        <f ca="1">IF(F332="",SUM($O$17:O331),P331*$H$1)</f>
        <v>10418.521793691078</v>
      </c>
      <c r="P332" s="8">
        <f t="shared" ca="1" si="132"/>
        <v>2153484.7381404359</v>
      </c>
      <c r="Q332" s="1"/>
      <c r="R332" s="47"/>
      <c r="S332" s="36">
        <v>316</v>
      </c>
      <c r="T332" s="7">
        <v>4</v>
      </c>
      <c r="U332" s="8">
        <f t="shared" ca="1" si="137"/>
        <v>377152.03529993945</v>
      </c>
      <c r="V332" s="10">
        <f t="shared" ca="1" si="138"/>
        <v>16842.59</v>
      </c>
      <c r="W332" s="8">
        <f t="shared" ca="1" si="139"/>
        <v>1835.8066026445017</v>
      </c>
      <c r="X332" s="8">
        <f t="shared" ca="1" si="140"/>
        <v>362145.25190258393</v>
      </c>
      <c r="Y332">
        <f t="shared" ca="1" si="133"/>
        <v>316</v>
      </c>
      <c r="AA332" s="202">
        <f t="shared" ca="1" si="124"/>
        <v>14316.201499999999</v>
      </c>
      <c r="AB332" s="202"/>
      <c r="AC332" s="38">
        <f t="shared" ca="1" si="134"/>
        <v>316</v>
      </c>
    </row>
    <row r="333" spans="1:29" x14ac:dyDescent="0.25">
      <c r="A333" s="10">
        <f t="shared" ca="1" si="126"/>
        <v>25000</v>
      </c>
      <c r="B333" s="10">
        <f t="shared" ca="1" si="127"/>
        <v>16842.59</v>
      </c>
      <c r="C333" s="10">
        <f t="shared" ca="1" si="128"/>
        <v>8157.41</v>
      </c>
      <c r="D333" s="43">
        <f t="shared" ca="1" si="129"/>
        <v>55396</v>
      </c>
      <c r="E333" s="47">
        <f t="shared" ca="1" si="130"/>
        <v>2051</v>
      </c>
      <c r="F333" s="67">
        <f t="shared" ca="1" si="131"/>
        <v>8</v>
      </c>
      <c r="G333" s="11">
        <f ca="1">IF(F333="",SUM($G$17:G332),IF(F333=12,(B333*$C$2*2),($C$2*B333)))</f>
        <v>1431.6201500000002</v>
      </c>
      <c r="H333" s="61">
        <f ca="1">IF(F333="",SUM($H$17:H332),IF($O$11=1,G333,IF($O$11=2,((G333/$C$2)*8.5%),IF($O$11=3,0,0))))</f>
        <v>1431.6201500000002</v>
      </c>
      <c r="I333" s="61">
        <f ca="1">IF(F333&lt;&gt;"",IF($H$4&lt;&gt;"Sim",(G333+H333)*$G$9,((G333+H333)*$G$8)),SUM($I$17:I332))</f>
        <v>200.42682100000005</v>
      </c>
      <c r="J333" s="61">
        <f t="shared" ca="1" si="120"/>
        <v>0</v>
      </c>
      <c r="K333" s="61">
        <f t="shared" si="121"/>
        <v>0</v>
      </c>
      <c r="L333" s="61">
        <f t="shared" si="122"/>
        <v>0</v>
      </c>
      <c r="M333" s="61">
        <f t="shared" si="123"/>
        <v>0</v>
      </c>
      <c r="N333" s="61">
        <f ca="1">IF(F333&lt;&gt;"",SUM(J333:M333),SUM($N$17:N332))</f>
        <v>0</v>
      </c>
      <c r="O333" s="8">
        <f ca="1">IF(F333="",SUM($O$17:O332),P332*$H$1)</f>
        <v>10482.195854593105</v>
      </c>
      <c r="P333" s="8">
        <f t="shared" ca="1" si="132"/>
        <v>2166629.7474740287</v>
      </c>
      <c r="Q333" s="1"/>
      <c r="R333" s="47"/>
      <c r="S333" s="36">
        <v>317</v>
      </c>
      <c r="T333" s="7">
        <v>5</v>
      </c>
      <c r="U333" s="8">
        <f t="shared" ca="1" si="137"/>
        <v>362145.25190258393</v>
      </c>
      <c r="V333" s="10">
        <f t="shared" ca="1" si="138"/>
        <v>16842.59</v>
      </c>
      <c r="W333" s="8">
        <f t="shared" ca="1" si="139"/>
        <v>1762.7603256347231</v>
      </c>
      <c r="X333" s="8">
        <f t="shared" ca="1" si="140"/>
        <v>347065.42222821864</v>
      </c>
      <c r="Y333">
        <f t="shared" ca="1" si="133"/>
        <v>317</v>
      </c>
      <c r="AA333" s="202">
        <f t="shared" ca="1" si="124"/>
        <v>14316.201499999999</v>
      </c>
      <c r="AB333" s="202"/>
      <c r="AC333" s="38">
        <f t="shared" ca="1" si="134"/>
        <v>317</v>
      </c>
    </row>
    <row r="334" spans="1:29" x14ac:dyDescent="0.25">
      <c r="A334" s="10">
        <f t="shared" ca="1" si="126"/>
        <v>25000</v>
      </c>
      <c r="B334" s="10">
        <f t="shared" ca="1" si="127"/>
        <v>16842.59</v>
      </c>
      <c r="C334" s="10">
        <f t="shared" ca="1" si="128"/>
        <v>8157.41</v>
      </c>
      <c r="D334" s="43">
        <f t="shared" ca="1" si="129"/>
        <v>55426</v>
      </c>
      <c r="E334" s="47">
        <f t="shared" ca="1" si="130"/>
        <v>2051</v>
      </c>
      <c r="F334" s="67">
        <f t="shared" ca="1" si="131"/>
        <v>9</v>
      </c>
      <c r="G334" s="11">
        <f ca="1">IF(F334="",SUM($G$17:G333),IF(F334=12,(B334*$C$2*2),($C$2*B334)))</f>
        <v>1431.6201500000002</v>
      </c>
      <c r="H334" s="61">
        <f ca="1">IF(F334="",SUM($H$17:H333),IF($O$11=1,G334,IF($O$11=2,((G334/$C$2)*8.5%),IF($O$11=3,0,0))))</f>
        <v>1431.6201500000002</v>
      </c>
      <c r="I334" s="61">
        <f ca="1">IF(F334&lt;&gt;"",IF($H$4&lt;&gt;"Sim",(G334+H334)*$G$9,((G334+H334)*$G$8)),SUM($I$17:I333))</f>
        <v>200.42682100000005</v>
      </c>
      <c r="J334" s="61">
        <f t="shared" ca="1" si="120"/>
        <v>0</v>
      </c>
      <c r="K334" s="61">
        <f t="shared" si="121"/>
        <v>0</v>
      </c>
      <c r="L334" s="61">
        <f t="shared" si="122"/>
        <v>0</v>
      </c>
      <c r="M334" s="61">
        <f t="shared" si="123"/>
        <v>0</v>
      </c>
      <c r="N334" s="61">
        <f ca="1">IF(F334&lt;&gt;"",SUM(J334:M334),SUM($N$17:N333))</f>
        <v>0</v>
      </c>
      <c r="O334" s="8">
        <f ca="1">IF(F334="",SUM($O$17:O333),P333*$H$1)</f>
        <v>10546.179852206275</v>
      </c>
      <c r="P334" s="8">
        <f t="shared" ca="1" si="132"/>
        <v>2179838.7408052348</v>
      </c>
      <c r="Q334" s="1"/>
      <c r="R334" s="47"/>
      <c r="S334" s="36">
        <v>318</v>
      </c>
      <c r="T334" s="7">
        <v>6</v>
      </c>
      <c r="U334" s="8">
        <f t="shared" ca="1" si="137"/>
        <v>347065.42222821864</v>
      </c>
      <c r="V334" s="10">
        <f t="shared" ca="1" si="138"/>
        <v>16842.59</v>
      </c>
      <c r="W334" s="8">
        <f t="shared" ca="1" si="139"/>
        <v>1689.3584921779895</v>
      </c>
      <c r="X334" s="8">
        <f t="shared" ca="1" si="140"/>
        <v>331912.19072039658</v>
      </c>
      <c r="Y334">
        <f t="shared" ca="1" si="133"/>
        <v>318</v>
      </c>
      <c r="AA334" s="202">
        <f t="shared" ca="1" si="124"/>
        <v>14316.201499999999</v>
      </c>
      <c r="AB334" s="202"/>
      <c r="AC334" s="38">
        <f t="shared" ca="1" si="134"/>
        <v>318</v>
      </c>
    </row>
    <row r="335" spans="1:29" x14ac:dyDescent="0.25">
      <c r="A335" s="10">
        <f t="shared" ca="1" si="126"/>
        <v>25000</v>
      </c>
      <c r="B335" s="10">
        <f t="shared" ca="1" si="127"/>
        <v>16842.59</v>
      </c>
      <c r="C335" s="10">
        <f t="shared" ca="1" si="128"/>
        <v>8157.41</v>
      </c>
      <c r="D335" s="43">
        <f t="shared" ca="1" si="129"/>
        <v>55457</v>
      </c>
      <c r="E335" s="47">
        <f t="shared" ca="1" si="130"/>
        <v>2051</v>
      </c>
      <c r="F335" s="67">
        <f t="shared" ca="1" si="131"/>
        <v>10</v>
      </c>
      <c r="G335" s="11">
        <f ca="1">IF(F335="",SUM($G$17:G334),IF(F335=12,(B335*$C$2*2),($C$2*B335)))</f>
        <v>1431.6201500000002</v>
      </c>
      <c r="H335" s="61">
        <f ca="1">IF(F335="",SUM($H$17:H334),IF($O$11=1,G335,IF($O$11=2,((G335/$C$2)*8.5%),IF($O$11=3,0,0))))</f>
        <v>1431.6201500000002</v>
      </c>
      <c r="I335" s="61">
        <f ca="1">IF(F335&lt;&gt;"",IF($H$4&lt;&gt;"Sim",(G335+H335)*$G$9,((G335+H335)*$G$8)),SUM($I$17:I334))</f>
        <v>200.42682100000005</v>
      </c>
      <c r="J335" s="61">
        <f t="shared" ca="1" si="120"/>
        <v>0</v>
      </c>
      <c r="K335" s="61">
        <f t="shared" si="121"/>
        <v>0</v>
      </c>
      <c r="L335" s="61">
        <f t="shared" si="122"/>
        <v>0</v>
      </c>
      <c r="M335" s="61">
        <f t="shared" si="123"/>
        <v>0</v>
      </c>
      <c r="N335" s="61">
        <f ca="1">IF(F335&lt;&gt;"",SUM(J335:M335),SUM($N$17:N334))</f>
        <v>0</v>
      </c>
      <c r="O335" s="8">
        <f ca="1">IF(F335="",SUM($O$17:O334),P334*$H$1)</f>
        <v>10610.4752951632</v>
      </c>
      <c r="P335" s="8">
        <f t="shared" ca="1" si="132"/>
        <v>2193112.0295793978</v>
      </c>
      <c r="Q335" s="1"/>
      <c r="R335" s="47"/>
      <c r="S335" s="36">
        <v>319</v>
      </c>
      <c r="T335" s="7">
        <v>7</v>
      </c>
      <c r="U335" s="8">
        <f t="shared" ca="1" si="137"/>
        <v>331912.19072039658</v>
      </c>
      <c r="V335" s="10">
        <f t="shared" ca="1" si="138"/>
        <v>16842.59</v>
      </c>
      <c r="W335" s="8">
        <f t="shared" ca="1" si="139"/>
        <v>1615.599371585316</v>
      </c>
      <c r="X335" s="8">
        <f t="shared" ca="1" si="140"/>
        <v>316685.20009198185</v>
      </c>
      <c r="Y335">
        <f t="shared" ca="1" si="133"/>
        <v>319</v>
      </c>
      <c r="AA335" s="202">
        <f t="shared" ca="1" si="124"/>
        <v>14316.201499999999</v>
      </c>
      <c r="AB335" s="202"/>
      <c r="AC335" s="38">
        <f t="shared" ca="1" si="134"/>
        <v>319</v>
      </c>
    </row>
    <row r="336" spans="1:29" x14ac:dyDescent="0.25">
      <c r="A336" s="10">
        <f t="shared" ca="1" si="126"/>
        <v>25000</v>
      </c>
      <c r="B336" s="10">
        <f t="shared" ca="1" si="127"/>
        <v>16842.59</v>
      </c>
      <c r="C336" s="10">
        <f t="shared" ca="1" si="128"/>
        <v>8157.41</v>
      </c>
      <c r="D336" s="43">
        <f t="shared" ca="1" si="129"/>
        <v>55487</v>
      </c>
      <c r="E336" s="47">
        <f t="shared" ca="1" si="130"/>
        <v>2051</v>
      </c>
      <c r="F336" s="67">
        <f t="shared" ca="1" si="131"/>
        <v>11</v>
      </c>
      <c r="G336" s="11">
        <f ca="1">IF(F336="",SUM($G$17:G335),IF(F336=12,(B336*$C$2*2),($C$2*B336)))</f>
        <v>1431.6201500000002</v>
      </c>
      <c r="H336" s="61">
        <f ca="1">IF(F336="",SUM($H$17:H335),IF($O$11=1,G336,IF($O$11=2,((G336/$C$2)*8.5%),IF($O$11=3,0,0))))</f>
        <v>1431.6201500000002</v>
      </c>
      <c r="I336" s="61">
        <f ca="1">IF(F336&lt;&gt;"",IF($H$4&lt;&gt;"Sim",(G336+H336)*$G$9,((G336+H336)*$G$8)),SUM($I$17:I335))</f>
        <v>200.42682100000005</v>
      </c>
      <c r="J336" s="61">
        <f t="shared" ca="1" si="120"/>
        <v>0</v>
      </c>
      <c r="K336" s="61">
        <f t="shared" si="121"/>
        <v>0</v>
      </c>
      <c r="L336" s="61">
        <f t="shared" si="122"/>
        <v>0</v>
      </c>
      <c r="M336" s="61">
        <f t="shared" si="123"/>
        <v>0</v>
      </c>
      <c r="N336" s="61">
        <f ca="1">IF(F336&lt;&gt;"",SUM(J336:M336),SUM($N$17:N335))</f>
        <v>0</v>
      </c>
      <c r="O336" s="8">
        <f ca="1">IF(F336="",SUM($O$17:O335),P335*$H$1)</f>
        <v>10675.083699439838</v>
      </c>
      <c r="P336" s="8">
        <f t="shared" ca="1" si="132"/>
        <v>2206449.9267578372</v>
      </c>
      <c r="Q336" s="1"/>
      <c r="R336" s="47"/>
      <c r="S336" s="36">
        <v>320</v>
      </c>
      <c r="T336" s="7">
        <v>8</v>
      </c>
      <c r="U336" s="8">
        <f t="shared" ca="1" si="137"/>
        <v>316685.20009198185</v>
      </c>
      <c r="V336" s="10">
        <f t="shared" ca="1" si="138"/>
        <v>16842.59</v>
      </c>
      <c r="W336" s="8">
        <f t="shared" ca="1" si="139"/>
        <v>1541.4812247435027</v>
      </c>
      <c r="X336" s="8">
        <f t="shared" ca="1" si="140"/>
        <v>301384.0913167253</v>
      </c>
      <c r="Y336">
        <f t="shared" ca="1" si="133"/>
        <v>320</v>
      </c>
      <c r="AA336" s="202">
        <f t="shared" ca="1" si="124"/>
        <v>14316.201499999999</v>
      </c>
      <c r="AB336" s="202"/>
      <c r="AC336" s="38">
        <f t="shared" ca="1" si="134"/>
        <v>320</v>
      </c>
    </row>
    <row r="337" spans="1:29" x14ac:dyDescent="0.25">
      <c r="A337" s="10">
        <f t="shared" ca="1" si="126"/>
        <v>25000</v>
      </c>
      <c r="B337" s="10">
        <f t="shared" ca="1" si="127"/>
        <v>16842.59</v>
      </c>
      <c r="C337" s="10">
        <f t="shared" ca="1" si="128"/>
        <v>8157.41</v>
      </c>
      <c r="D337" s="43">
        <f t="shared" ca="1" si="129"/>
        <v>55518</v>
      </c>
      <c r="E337" s="47">
        <f t="shared" ca="1" si="130"/>
        <v>2051</v>
      </c>
      <c r="F337" s="67">
        <f t="shared" ca="1" si="131"/>
        <v>12</v>
      </c>
      <c r="G337" s="11">
        <f ca="1">IF(F337="",SUM($G$17:G336),IF(F337=12,(B337*$C$2*2),($C$2*B337)))</f>
        <v>2863.2403000000004</v>
      </c>
      <c r="H337" s="61">
        <f ca="1">IF(F337="",SUM($H$17:H336),IF($O$11=1,G337,IF($O$11=2,((G337/$C$2)*8.5%),IF($O$11=3,0,0))))</f>
        <v>2863.2403000000004</v>
      </c>
      <c r="I337" s="61">
        <f ca="1">IF(F337&lt;&gt;"",IF($H$4&lt;&gt;"Sim",(G337+H337)*$G$9,((G337+H337)*$G$8)),SUM($I$17:I336))</f>
        <v>400.85364200000009</v>
      </c>
      <c r="J337" s="61">
        <f t="shared" ref="J337:J400" ca="1" si="141">IF(C333&lt;&gt;1,0,IF(D337=EOMONTH($C$7,0),$D$13,0))</f>
        <v>0</v>
      </c>
      <c r="K337" s="61">
        <f t="shared" ref="K337:K400" si="142">IF($C$13&lt;&gt;2,0,$D$13)</f>
        <v>0</v>
      </c>
      <c r="L337" s="61">
        <f t="shared" ref="L337:L400" si="143">IF($C$13&lt;&gt;3,0,IF(F337=6,$D$13,IF(F337=12,$D$13,0)))</f>
        <v>0</v>
      </c>
      <c r="M337" s="61">
        <f t="shared" ref="M337:M400" si="144">IF($C$13&lt;&gt;4,0,IF(F337=12,$D$13,0))</f>
        <v>0</v>
      </c>
      <c r="N337" s="61">
        <f ca="1">IF(F337&lt;&gt;"",SUM(J337:M337),SUM($N$17:N336))</f>
        <v>0</v>
      </c>
      <c r="O337" s="8">
        <f ca="1">IF(F337="",SUM($O$17:O336),P336*$H$1)</f>
        <v>10740.006588391238</v>
      </c>
      <c r="P337" s="8">
        <f t="shared" ca="1" si="132"/>
        <v>2222515.5603042287</v>
      </c>
      <c r="Q337" s="1"/>
      <c r="R337" s="47"/>
      <c r="S337" s="36">
        <v>321</v>
      </c>
      <c r="T337" s="7">
        <v>9</v>
      </c>
      <c r="U337" s="8">
        <f t="shared" ca="1" si="137"/>
        <v>301384.0913167253</v>
      </c>
      <c r="V337" s="10">
        <f t="shared" ca="1" si="138"/>
        <v>16842.59</v>
      </c>
      <c r="W337" s="8">
        <f t="shared" ca="1" si="139"/>
        <v>1467.0023040741271</v>
      </c>
      <c r="X337" s="8">
        <f t="shared" ca="1" si="140"/>
        <v>286008.5036207994</v>
      </c>
      <c r="Y337">
        <f t="shared" ca="1" si="133"/>
        <v>321</v>
      </c>
      <c r="AA337" s="202">
        <f t="shared" ref="AA337:AA400" ca="1" si="145">V337*(100%-$U$2)</f>
        <v>14316.201499999999</v>
      </c>
      <c r="AB337" s="202"/>
      <c r="AC337" s="38">
        <f t="shared" ca="1" si="134"/>
        <v>321</v>
      </c>
    </row>
    <row r="338" spans="1:29" x14ac:dyDescent="0.25">
      <c r="A338" s="10">
        <f t="shared" ref="A338:A401" ca="1" si="146">IF(D338="","",IF(F337=12,(A337*$H$2)+A337,A337))</f>
        <v>25000</v>
      </c>
      <c r="B338" s="10">
        <f t="shared" ref="B338:B401" ca="1" si="147">IF(D338="","",IF(F337=12,(B337*$H$2)+B337,B337))</f>
        <v>16842.59</v>
      </c>
      <c r="C338" s="10">
        <f t="shared" ref="C338:C401" ca="1" si="148">IF(D338="","",IF(F337=12,(C337*$H$2)+C337,C337))</f>
        <v>8157.41</v>
      </c>
      <c r="D338" s="43">
        <f t="shared" ref="D338:D380" ca="1" si="149">IF($C$12=D337,"",EOMONTH((D337+28.5),0))</f>
        <v>55549</v>
      </c>
      <c r="E338" s="47">
        <f t="shared" ref="E338:E401" ca="1" si="150">IF(D338="","",YEAR(D338))</f>
        <v>2052</v>
      </c>
      <c r="F338" s="67">
        <f t="shared" ref="F338:F401" ca="1" si="151">IF(D338="","",(MONTH(D338)))</f>
        <v>1</v>
      </c>
      <c r="G338" s="11">
        <f ca="1">IF(F338="",SUM($G$17:G337),IF(F338=12,(B338*$C$2*2),($C$2*B338)))</f>
        <v>1431.6201500000002</v>
      </c>
      <c r="H338" s="61">
        <f ca="1">IF(F338="",SUM($H$17:H337),IF($O$11=1,G338,IF($O$11=2,((G338/$C$2)*8.5%),IF($O$11=3,0,0))))</f>
        <v>1431.6201500000002</v>
      </c>
      <c r="I338" s="61">
        <f ca="1">IF(F338&lt;&gt;"",IF($H$4&lt;&gt;"Sim",(G338+H338)*$G$9,((G338+H338)*$G$8)),SUM($I$17:I337))</f>
        <v>200.42682100000005</v>
      </c>
      <c r="J338" s="61">
        <f t="shared" ca="1" si="141"/>
        <v>0</v>
      </c>
      <c r="K338" s="61">
        <f t="shared" si="142"/>
        <v>0</v>
      </c>
      <c r="L338" s="61">
        <f t="shared" si="143"/>
        <v>0</v>
      </c>
      <c r="M338" s="61">
        <f t="shared" si="144"/>
        <v>0</v>
      </c>
      <c r="N338" s="61">
        <f ca="1">IF(F338&lt;&gt;"",SUM(J338:M338),SUM($N$17:N337))</f>
        <v>0</v>
      </c>
      <c r="O338" s="8">
        <f ca="1">IF(F338="",SUM($O$17:O337),P337*$H$1)</f>
        <v>10818.20687204257</v>
      </c>
      <c r="P338" s="8">
        <f t="shared" ref="P338:P401" ca="1" si="152">IF(F338="","",P337+H338+G338+O338+N338-I338)</f>
        <v>2235996.5806552712</v>
      </c>
      <c r="Q338" s="1"/>
      <c r="R338" s="47"/>
      <c r="S338" s="36">
        <v>322</v>
      </c>
      <c r="T338" s="7">
        <v>10</v>
      </c>
      <c r="U338" s="8">
        <f t="shared" ca="1" si="137"/>
        <v>286008.5036207994</v>
      </c>
      <c r="V338" s="10">
        <f t="shared" ca="1" si="138"/>
        <v>16842.59</v>
      </c>
      <c r="W338" s="8">
        <f t="shared" ca="1" si="139"/>
        <v>1392.1608534923414</v>
      </c>
      <c r="X338" s="8">
        <f t="shared" ca="1" si="140"/>
        <v>270558.0744742917</v>
      </c>
      <c r="Y338">
        <f t="shared" ref="Y338:Y401" ca="1" si="153">(IF(X338&lt;&gt;"Fim do Benefício",S338,S338-1))</f>
        <v>322</v>
      </c>
      <c r="AA338" s="202">
        <f t="shared" ca="1" si="145"/>
        <v>14316.201499999999</v>
      </c>
      <c r="AB338" s="202"/>
      <c r="AC338" s="38">
        <f t="shared" ref="AC338:AC401" ca="1" si="154">Y338</f>
        <v>322</v>
      </c>
    </row>
    <row r="339" spans="1:29" x14ac:dyDescent="0.25">
      <c r="A339" s="10">
        <f t="shared" ca="1" si="146"/>
        <v>25000</v>
      </c>
      <c r="B339" s="10">
        <f t="shared" ca="1" si="147"/>
        <v>16842.59</v>
      </c>
      <c r="C339" s="10">
        <f t="shared" ca="1" si="148"/>
        <v>8157.41</v>
      </c>
      <c r="D339" s="43">
        <f t="shared" ca="1" si="149"/>
        <v>55578</v>
      </c>
      <c r="E339" s="47">
        <f t="shared" ca="1" si="150"/>
        <v>2052</v>
      </c>
      <c r="F339" s="67">
        <f t="shared" ca="1" si="151"/>
        <v>2</v>
      </c>
      <c r="G339" s="11">
        <f ca="1">IF(F339="",SUM($G$17:G338),IF(F339=12,(B339*$C$2*2),($C$2*B339)))</f>
        <v>1431.6201500000002</v>
      </c>
      <c r="H339" s="61">
        <f ca="1">IF(F339="",SUM($H$17:H338),IF($O$11=1,G339,IF($O$11=2,((G339/$C$2)*8.5%),IF($O$11=3,0,0))))</f>
        <v>1431.6201500000002</v>
      </c>
      <c r="I339" s="61">
        <f ca="1">IF(F339&lt;&gt;"",IF($H$4&lt;&gt;"Sim",(G339+H339)*$G$9,((G339+H339)*$G$8)),SUM($I$17:I338))</f>
        <v>200.42682100000005</v>
      </c>
      <c r="J339" s="61">
        <f t="shared" ca="1" si="141"/>
        <v>0</v>
      </c>
      <c r="K339" s="61">
        <f t="shared" si="142"/>
        <v>0</v>
      </c>
      <c r="L339" s="61">
        <f t="shared" si="143"/>
        <v>0</v>
      </c>
      <c r="M339" s="61">
        <f t="shared" si="144"/>
        <v>0</v>
      </c>
      <c r="N339" s="61">
        <f ca="1">IF(F339&lt;&gt;"",SUM(J339:M339),SUM($N$17:N338))</f>
        <v>0</v>
      </c>
      <c r="O339" s="8">
        <f ca="1">IF(F339="",SUM($O$17:O338),P338*$H$1)</f>
        <v>10883.826420273688</v>
      </c>
      <c r="P339" s="8">
        <f t="shared" ca="1" si="152"/>
        <v>2249543.2205545446</v>
      </c>
      <c r="Q339" s="1"/>
      <c r="R339" s="47"/>
      <c r="S339" s="36">
        <v>323</v>
      </c>
      <c r="T339" s="7">
        <v>11</v>
      </c>
      <c r="U339" s="8">
        <f t="shared" ref="U339:U402" ca="1" si="155">IF(X338="Fim do Benefício",0,X338)</f>
        <v>270558.0744742917</v>
      </c>
      <c r="V339" s="10">
        <f t="shared" ref="V339:V402" ca="1" si="156">IF(X338="Fim do Benefício",0,IF(T338=12,(V338*$H$2)+V338,V338))</f>
        <v>16842.59</v>
      </c>
      <c r="W339" s="8">
        <f t="shared" ref="W339:W402" ca="1" si="157">IF(X338="Fim do Benefício",0,(U339*$H$1))</f>
        <v>1316.9551083654651</v>
      </c>
      <c r="X339" s="8">
        <f t="shared" ref="X339:X402" ca="1" si="158">IF((U339+W339-V339)&lt;0,"Fim do Benefício",(U339+W339-V339))</f>
        <v>255032.43958265716</v>
      </c>
      <c r="Y339">
        <f t="shared" ca="1" si="153"/>
        <v>323</v>
      </c>
      <c r="AA339" s="202">
        <f t="shared" ca="1" si="145"/>
        <v>14316.201499999999</v>
      </c>
      <c r="AB339" s="202"/>
      <c r="AC339" s="38">
        <f t="shared" ca="1" si="154"/>
        <v>323</v>
      </c>
    </row>
    <row r="340" spans="1:29" x14ac:dyDescent="0.25">
      <c r="A340" s="10">
        <f t="shared" ca="1" si="146"/>
        <v>25000</v>
      </c>
      <c r="B340" s="10">
        <f t="shared" ca="1" si="147"/>
        <v>16842.59</v>
      </c>
      <c r="C340" s="10">
        <f t="shared" ca="1" si="148"/>
        <v>8157.41</v>
      </c>
      <c r="D340" s="43">
        <f t="shared" ca="1" si="149"/>
        <v>55609</v>
      </c>
      <c r="E340" s="47">
        <f t="shared" ca="1" si="150"/>
        <v>2052</v>
      </c>
      <c r="F340" s="67">
        <f t="shared" ca="1" si="151"/>
        <v>3</v>
      </c>
      <c r="G340" s="11">
        <f ca="1">IF(F340="",SUM($G$17:G339),IF(F340=12,(B340*$C$2*2),($C$2*B340)))</f>
        <v>1431.6201500000002</v>
      </c>
      <c r="H340" s="61">
        <f ca="1">IF(F340="",SUM($H$17:H339),IF($O$11=1,G340,IF($O$11=2,((G340/$C$2)*8.5%),IF($O$11=3,0,0))))</f>
        <v>1431.6201500000002</v>
      </c>
      <c r="I340" s="61">
        <f ca="1">IF(F340&lt;&gt;"",IF($H$4&lt;&gt;"Sim",(G340+H340)*$G$9,((G340+H340)*$G$8)),SUM($I$17:I339))</f>
        <v>200.42682100000005</v>
      </c>
      <c r="J340" s="61">
        <f t="shared" ca="1" si="141"/>
        <v>0</v>
      </c>
      <c r="K340" s="61">
        <f t="shared" si="142"/>
        <v>0</v>
      </c>
      <c r="L340" s="61">
        <f t="shared" si="143"/>
        <v>0</v>
      </c>
      <c r="M340" s="61">
        <f t="shared" si="144"/>
        <v>0</v>
      </c>
      <c r="N340" s="61">
        <f ca="1">IF(F340&lt;&gt;"",SUM(J340:M340),SUM($N$17:N339))</f>
        <v>0</v>
      </c>
      <c r="O340" s="8">
        <f ca="1">IF(F340="",SUM($O$17:O339),P339*$H$1)</f>
        <v>10949.765374973895</v>
      </c>
      <c r="P340" s="8">
        <f t="shared" ca="1" si="152"/>
        <v>2263155.7994085182</v>
      </c>
      <c r="Q340" s="1"/>
      <c r="R340" s="47"/>
      <c r="S340" s="36">
        <v>324</v>
      </c>
      <c r="T340" s="7">
        <v>12</v>
      </c>
      <c r="U340" s="8">
        <f t="shared" ca="1" si="155"/>
        <v>255032.43958265716</v>
      </c>
      <c r="V340" s="10">
        <f t="shared" ca="1" si="156"/>
        <v>16842.59</v>
      </c>
      <c r="W340" s="8">
        <f t="shared" ca="1" si="157"/>
        <v>1241.3832954713796</v>
      </c>
      <c r="X340" s="8">
        <f t="shared" ca="1" si="158"/>
        <v>239431.23287812853</v>
      </c>
      <c r="Y340">
        <f t="shared" ca="1" si="153"/>
        <v>324</v>
      </c>
      <c r="AA340" s="202">
        <f t="shared" ca="1" si="145"/>
        <v>14316.201499999999</v>
      </c>
      <c r="AB340" s="202"/>
      <c r="AC340" s="38">
        <f t="shared" ca="1" si="154"/>
        <v>324</v>
      </c>
    </row>
    <row r="341" spans="1:29" x14ac:dyDescent="0.25">
      <c r="A341" s="19">
        <f t="shared" ca="1" si="146"/>
        <v>25000</v>
      </c>
      <c r="B341" s="19">
        <f t="shared" ca="1" si="147"/>
        <v>16842.59</v>
      </c>
      <c r="C341" s="19">
        <f t="shared" ca="1" si="148"/>
        <v>8157.41</v>
      </c>
      <c r="D341" s="90">
        <f t="shared" ca="1" si="149"/>
        <v>55639</v>
      </c>
      <c r="E341" s="49">
        <f t="shared" ca="1" si="150"/>
        <v>2052</v>
      </c>
      <c r="F341" s="68">
        <f t="shared" ca="1" si="151"/>
        <v>4</v>
      </c>
      <c r="G341" s="91">
        <f ca="1">IF(F341="",SUM($G$17:G340),IF(F341=12,(B341*$C$2*2),($C$2*B341)))</f>
        <v>1431.6201500000002</v>
      </c>
      <c r="H341" s="92">
        <f ca="1">IF(F341="",SUM($H$17:H340),IF($O$11=1,G341,IF($O$11=2,((G341/$C$2)*8.5%),IF($O$11=3,0,0))))</f>
        <v>1431.6201500000002</v>
      </c>
      <c r="I341" s="92">
        <f ca="1">IF(F341&lt;&gt;"",IF($H$4&lt;&gt;"Sim",(G341+H341)*$G$9,((G341+H341)*$G$8)),SUM($I$17:I340))</f>
        <v>200.42682100000005</v>
      </c>
      <c r="J341" s="92">
        <f t="shared" ca="1" si="141"/>
        <v>0</v>
      </c>
      <c r="K341" s="92">
        <f t="shared" si="142"/>
        <v>0</v>
      </c>
      <c r="L341" s="92">
        <f t="shared" si="143"/>
        <v>0</v>
      </c>
      <c r="M341" s="92">
        <f t="shared" si="144"/>
        <v>0</v>
      </c>
      <c r="N341" s="92">
        <f ca="1">IF(F341&lt;&gt;"",SUM(J341:M341),SUM($N$17:N340))</f>
        <v>0</v>
      </c>
      <c r="O341" s="21">
        <f ca="1">IF(F341="",SUM($O$17:O340),P340*$H$1)</f>
        <v>11016.025290870331</v>
      </c>
      <c r="P341" s="21">
        <f t="shared" ca="1" si="152"/>
        <v>2276834.6381783881</v>
      </c>
      <c r="Q341" s="1"/>
      <c r="R341" s="49">
        <v>28</v>
      </c>
      <c r="S341" s="36">
        <v>325</v>
      </c>
      <c r="T341" s="20">
        <v>1</v>
      </c>
      <c r="U341" s="21">
        <f t="shared" ca="1" si="155"/>
        <v>239431.23287812853</v>
      </c>
      <c r="V341" s="19">
        <f t="shared" ca="1" si="156"/>
        <v>16842.59</v>
      </c>
      <c r="W341" s="21">
        <f t="shared" ca="1" si="157"/>
        <v>1165.4436329567177</v>
      </c>
      <c r="X341" s="21">
        <f t="shared" ca="1" si="158"/>
        <v>223754.08651108525</v>
      </c>
      <c r="Y341">
        <f t="shared" ca="1" si="153"/>
        <v>325</v>
      </c>
      <c r="AA341" s="213">
        <f t="shared" ca="1" si="145"/>
        <v>14316.201499999999</v>
      </c>
      <c r="AB341" s="213"/>
      <c r="AC341" s="38">
        <f t="shared" ca="1" si="154"/>
        <v>325</v>
      </c>
    </row>
    <row r="342" spans="1:29" x14ac:dyDescent="0.25">
      <c r="A342" s="19">
        <f t="shared" ca="1" si="146"/>
        <v>25000</v>
      </c>
      <c r="B342" s="19">
        <f t="shared" ca="1" si="147"/>
        <v>16842.59</v>
      </c>
      <c r="C342" s="19">
        <f t="shared" ca="1" si="148"/>
        <v>8157.41</v>
      </c>
      <c r="D342" s="90">
        <f t="shared" ca="1" si="149"/>
        <v>55670</v>
      </c>
      <c r="E342" s="49">
        <f t="shared" ca="1" si="150"/>
        <v>2052</v>
      </c>
      <c r="F342" s="68">
        <f t="shared" ca="1" si="151"/>
        <v>5</v>
      </c>
      <c r="G342" s="91">
        <f ca="1">IF(F342="",SUM($G$17:G341),IF(F342=12,(B342*$C$2*2),($C$2*B342)))</f>
        <v>1431.6201500000002</v>
      </c>
      <c r="H342" s="92">
        <f ca="1">IF(F342="",SUM($H$17:H341),IF($O$11=1,G342,IF($O$11=2,((G342/$C$2)*8.5%),IF($O$11=3,0,0))))</f>
        <v>1431.6201500000002</v>
      </c>
      <c r="I342" s="92">
        <f ca="1">IF(F342&lt;&gt;"",IF($H$4&lt;&gt;"Sim",(G342+H342)*$G$9,((G342+H342)*$G$8)),SUM($I$17:I341))</f>
        <v>200.42682100000005</v>
      </c>
      <c r="J342" s="92">
        <f t="shared" ca="1" si="141"/>
        <v>0</v>
      </c>
      <c r="K342" s="92">
        <f t="shared" si="142"/>
        <v>0</v>
      </c>
      <c r="L342" s="92">
        <f t="shared" si="143"/>
        <v>0</v>
      </c>
      <c r="M342" s="92">
        <f t="shared" si="144"/>
        <v>0</v>
      </c>
      <c r="N342" s="92">
        <f ca="1">IF(F342&lt;&gt;"",SUM(J342:M342),SUM($N$17:N341))</f>
        <v>0</v>
      </c>
      <c r="O342" s="21">
        <f ca="1">IF(F342="",SUM($O$17:O341),P341*$H$1)</f>
        <v>11082.607730257849</v>
      </c>
      <c r="P342" s="21">
        <f t="shared" ca="1" si="152"/>
        <v>2290580.0593876457</v>
      </c>
      <c r="Q342" s="1"/>
      <c r="R342" s="49"/>
      <c r="S342" s="36">
        <v>326</v>
      </c>
      <c r="T342" s="20">
        <v>2</v>
      </c>
      <c r="U342" s="21">
        <f t="shared" ca="1" si="155"/>
        <v>223754.08651108525</v>
      </c>
      <c r="V342" s="19">
        <f t="shared" ca="1" si="156"/>
        <v>16842.59</v>
      </c>
      <c r="W342" s="21">
        <f t="shared" ca="1" si="157"/>
        <v>1089.1343302948503</v>
      </c>
      <c r="X342" s="21">
        <f t="shared" ca="1" si="158"/>
        <v>208000.6308413801</v>
      </c>
      <c r="Y342">
        <f t="shared" ca="1" si="153"/>
        <v>326</v>
      </c>
      <c r="AA342" s="213">
        <f t="shared" ca="1" si="145"/>
        <v>14316.201499999999</v>
      </c>
      <c r="AB342" s="213"/>
      <c r="AC342" s="38">
        <f t="shared" ca="1" si="154"/>
        <v>326</v>
      </c>
    </row>
    <row r="343" spans="1:29" x14ac:dyDescent="0.25">
      <c r="A343" s="19">
        <f t="shared" ca="1" si="146"/>
        <v>25000</v>
      </c>
      <c r="B343" s="19">
        <f t="shared" ca="1" si="147"/>
        <v>16842.59</v>
      </c>
      <c r="C343" s="19">
        <f t="shared" ca="1" si="148"/>
        <v>8157.41</v>
      </c>
      <c r="D343" s="90">
        <f t="shared" ca="1" si="149"/>
        <v>55700</v>
      </c>
      <c r="E343" s="49">
        <f t="shared" ca="1" si="150"/>
        <v>2052</v>
      </c>
      <c r="F343" s="68">
        <f t="shared" ca="1" si="151"/>
        <v>6</v>
      </c>
      <c r="G343" s="91">
        <f ca="1">IF(F343="",SUM($G$17:G342),IF(F343=12,(B343*$C$2*2),($C$2*B343)))</f>
        <v>1431.6201500000002</v>
      </c>
      <c r="H343" s="92">
        <f ca="1">IF(F343="",SUM($H$17:H342),IF($O$11=1,G343,IF($O$11=2,((G343/$C$2)*8.5%),IF($O$11=3,0,0))))</f>
        <v>1431.6201500000002</v>
      </c>
      <c r="I343" s="92">
        <f ca="1">IF(F343&lt;&gt;"",IF($H$4&lt;&gt;"Sim",(G343+H343)*$G$9,((G343+H343)*$G$8)),SUM($I$17:I342))</f>
        <v>200.42682100000005</v>
      </c>
      <c r="J343" s="92">
        <f t="shared" ca="1" si="141"/>
        <v>0</v>
      </c>
      <c r="K343" s="92">
        <f t="shared" si="142"/>
        <v>0</v>
      </c>
      <c r="L343" s="92">
        <f t="shared" si="143"/>
        <v>0</v>
      </c>
      <c r="M343" s="92">
        <f t="shared" si="144"/>
        <v>0</v>
      </c>
      <c r="N343" s="92">
        <f ca="1">IF(F343&lt;&gt;"",SUM(J343:M343),SUM($N$17:N342))</f>
        <v>0</v>
      </c>
      <c r="O343" s="21">
        <f ca="1">IF(F343="",SUM($O$17:O342),P342*$H$1)</f>
        <v>11149.514263035848</v>
      </c>
      <c r="P343" s="21">
        <f t="shared" ca="1" si="152"/>
        <v>2304392.3871296812</v>
      </c>
      <c r="Q343" s="1"/>
      <c r="R343" s="49"/>
      <c r="S343" s="36">
        <v>327</v>
      </c>
      <c r="T343" s="20">
        <v>3</v>
      </c>
      <c r="U343" s="21">
        <f t="shared" ca="1" si="155"/>
        <v>208000.6308413801</v>
      </c>
      <c r="V343" s="19">
        <f t="shared" ca="1" si="156"/>
        <v>16842.59</v>
      </c>
      <c r="W343" s="21">
        <f t="shared" ca="1" si="157"/>
        <v>1012.4535882436704</v>
      </c>
      <c r="X343" s="21">
        <f t="shared" ca="1" si="158"/>
        <v>192170.49442962377</v>
      </c>
      <c r="Y343">
        <f t="shared" ca="1" si="153"/>
        <v>327</v>
      </c>
      <c r="AA343" s="213">
        <f t="shared" ca="1" si="145"/>
        <v>14316.201499999999</v>
      </c>
      <c r="AB343" s="213"/>
      <c r="AC343" s="38">
        <f t="shared" ca="1" si="154"/>
        <v>327</v>
      </c>
    </row>
    <row r="344" spans="1:29" x14ac:dyDescent="0.25">
      <c r="A344" s="19">
        <f t="shared" ca="1" si="146"/>
        <v>25000</v>
      </c>
      <c r="B344" s="19">
        <f t="shared" ca="1" si="147"/>
        <v>16842.59</v>
      </c>
      <c r="C344" s="19">
        <f t="shared" ca="1" si="148"/>
        <v>8157.41</v>
      </c>
      <c r="D344" s="90">
        <f t="shared" ca="1" si="149"/>
        <v>55731</v>
      </c>
      <c r="E344" s="49">
        <f t="shared" ca="1" si="150"/>
        <v>2052</v>
      </c>
      <c r="F344" s="68">
        <f t="shared" ca="1" si="151"/>
        <v>7</v>
      </c>
      <c r="G344" s="91">
        <f ca="1">IF(F344="",SUM($G$17:G343),IF(F344=12,(B344*$C$2*2),($C$2*B344)))</f>
        <v>1431.6201500000002</v>
      </c>
      <c r="H344" s="92">
        <f ca="1">IF(F344="",SUM($H$17:H343),IF($O$11=1,G344,IF($O$11=2,((G344/$C$2)*8.5%),IF($O$11=3,0,0))))</f>
        <v>1431.6201500000002</v>
      </c>
      <c r="I344" s="92">
        <f ca="1">IF(F344&lt;&gt;"",IF($H$4&lt;&gt;"Sim",(G344+H344)*$G$9,((G344+H344)*$G$8)),SUM($I$17:I343))</f>
        <v>200.42682100000005</v>
      </c>
      <c r="J344" s="92">
        <f t="shared" ca="1" si="141"/>
        <v>0</v>
      </c>
      <c r="K344" s="92">
        <f t="shared" si="142"/>
        <v>0</v>
      </c>
      <c r="L344" s="92">
        <f t="shared" si="143"/>
        <v>0</v>
      </c>
      <c r="M344" s="92">
        <f t="shared" si="144"/>
        <v>0</v>
      </c>
      <c r="N344" s="92">
        <f ca="1">IF(F344&lt;&gt;"",SUM(J344:M344),SUM($N$17:N343))</f>
        <v>0</v>
      </c>
      <c r="O344" s="21">
        <f ca="1">IF(F344="",SUM($O$17:O343),P343*$H$1)</f>
        <v>11216.746466745297</v>
      </c>
      <c r="P344" s="21">
        <f t="shared" ca="1" si="152"/>
        <v>2318271.9470754261</v>
      </c>
      <c r="Q344" s="1"/>
      <c r="R344" s="49"/>
      <c r="S344" s="36">
        <v>328</v>
      </c>
      <c r="T344" s="20">
        <v>4</v>
      </c>
      <c r="U344" s="21">
        <f t="shared" ca="1" si="155"/>
        <v>192170.49442962377</v>
      </c>
      <c r="V344" s="19">
        <f t="shared" ca="1" si="156"/>
        <v>16842.59</v>
      </c>
      <c r="W344" s="21">
        <f t="shared" ca="1" si="157"/>
        <v>935.39959880316826</v>
      </c>
      <c r="X344" s="21">
        <f t="shared" ca="1" si="158"/>
        <v>176263.30402842694</v>
      </c>
      <c r="Y344">
        <f t="shared" ca="1" si="153"/>
        <v>328</v>
      </c>
      <c r="AA344" s="213">
        <f t="shared" ca="1" si="145"/>
        <v>14316.201499999999</v>
      </c>
      <c r="AB344" s="213"/>
      <c r="AC344" s="38">
        <f t="shared" ca="1" si="154"/>
        <v>328</v>
      </c>
    </row>
    <row r="345" spans="1:29" x14ac:dyDescent="0.25">
      <c r="A345" s="19">
        <f t="shared" ca="1" si="146"/>
        <v>25000</v>
      </c>
      <c r="B345" s="19">
        <f t="shared" ca="1" si="147"/>
        <v>16842.59</v>
      </c>
      <c r="C345" s="19">
        <f t="shared" ca="1" si="148"/>
        <v>8157.41</v>
      </c>
      <c r="D345" s="90">
        <f t="shared" ca="1" si="149"/>
        <v>55762</v>
      </c>
      <c r="E345" s="49">
        <f t="shared" ca="1" si="150"/>
        <v>2052</v>
      </c>
      <c r="F345" s="68">
        <f t="shared" ca="1" si="151"/>
        <v>8</v>
      </c>
      <c r="G345" s="91">
        <f ca="1">IF(F345="",SUM($G$17:G344),IF(F345=12,(B345*$C$2*2),($C$2*B345)))</f>
        <v>1431.6201500000002</v>
      </c>
      <c r="H345" s="92">
        <f ca="1">IF(F345="",SUM($H$17:H344),IF($O$11=1,G345,IF($O$11=2,((G345/$C$2)*8.5%),IF($O$11=3,0,0))))</f>
        <v>1431.6201500000002</v>
      </c>
      <c r="I345" s="92">
        <f ca="1">IF(F345&lt;&gt;"",IF($H$4&lt;&gt;"Sim",(G345+H345)*$G$9,((G345+H345)*$G$8)),SUM($I$17:I344))</f>
        <v>200.42682100000005</v>
      </c>
      <c r="J345" s="92">
        <f t="shared" ca="1" si="141"/>
        <v>0</v>
      </c>
      <c r="K345" s="92">
        <f t="shared" si="142"/>
        <v>0</v>
      </c>
      <c r="L345" s="92">
        <f t="shared" si="143"/>
        <v>0</v>
      </c>
      <c r="M345" s="92">
        <f t="shared" si="144"/>
        <v>0</v>
      </c>
      <c r="N345" s="92">
        <f ca="1">IF(F345&lt;&gt;"",SUM(J345:M345),SUM($N$17:N344))</f>
        <v>0</v>
      </c>
      <c r="O345" s="21">
        <f ca="1">IF(F345="",SUM($O$17:O344),P344*$H$1)</f>
        <v>11284.305926605921</v>
      </c>
      <c r="P345" s="21">
        <f t="shared" ca="1" si="152"/>
        <v>2332219.0664810319</v>
      </c>
      <c r="Q345" s="1"/>
      <c r="R345" s="49"/>
      <c r="S345" s="36">
        <v>329</v>
      </c>
      <c r="T345" s="20">
        <v>5</v>
      </c>
      <c r="U345" s="21">
        <f t="shared" ca="1" si="155"/>
        <v>176263.30402842694</v>
      </c>
      <c r="V345" s="19">
        <f t="shared" ca="1" si="156"/>
        <v>16842.59</v>
      </c>
      <c r="W345" s="21">
        <f t="shared" ca="1" si="157"/>
        <v>857.97054517280321</v>
      </c>
      <c r="X345" s="21">
        <f t="shared" ca="1" si="158"/>
        <v>160278.68457359975</v>
      </c>
      <c r="Y345">
        <f t="shared" ca="1" si="153"/>
        <v>329</v>
      </c>
      <c r="AA345" s="213">
        <f t="shared" ca="1" si="145"/>
        <v>14316.201499999999</v>
      </c>
      <c r="AB345" s="213"/>
      <c r="AC345" s="38">
        <f t="shared" ca="1" si="154"/>
        <v>329</v>
      </c>
    </row>
    <row r="346" spans="1:29" x14ac:dyDescent="0.25">
      <c r="A346" s="19">
        <f t="shared" ca="1" si="146"/>
        <v>25000</v>
      </c>
      <c r="B346" s="19">
        <f t="shared" ca="1" si="147"/>
        <v>16842.59</v>
      </c>
      <c r="C346" s="19">
        <f t="shared" ca="1" si="148"/>
        <v>8157.41</v>
      </c>
      <c r="D346" s="90">
        <f t="shared" ca="1" si="149"/>
        <v>55792</v>
      </c>
      <c r="E346" s="49">
        <f t="shared" ca="1" si="150"/>
        <v>2052</v>
      </c>
      <c r="F346" s="68">
        <f t="shared" ca="1" si="151"/>
        <v>9</v>
      </c>
      <c r="G346" s="91">
        <f ca="1">IF(F346="",SUM($G$17:G345),IF(F346=12,(B346*$C$2*2),($C$2*B346)))</f>
        <v>1431.6201500000002</v>
      </c>
      <c r="H346" s="92">
        <f ca="1">IF(F346="",SUM($H$17:H345),IF($O$11=1,G346,IF($O$11=2,((G346/$C$2)*8.5%),IF($O$11=3,0,0))))</f>
        <v>1431.6201500000002</v>
      </c>
      <c r="I346" s="92">
        <f ca="1">IF(F346&lt;&gt;"",IF($H$4&lt;&gt;"Sim",(G346+H346)*$G$9,((G346+H346)*$G$8)),SUM($I$17:I345))</f>
        <v>200.42682100000005</v>
      </c>
      <c r="J346" s="92">
        <f t="shared" ca="1" si="141"/>
        <v>0</v>
      </c>
      <c r="K346" s="92">
        <f t="shared" si="142"/>
        <v>0</v>
      </c>
      <c r="L346" s="92">
        <f t="shared" si="143"/>
        <v>0</v>
      </c>
      <c r="M346" s="92">
        <f t="shared" si="144"/>
        <v>0</v>
      </c>
      <c r="N346" s="92">
        <f ca="1">IF(F346&lt;&gt;"",SUM(J346:M346),SUM($N$17:N345))</f>
        <v>0</v>
      </c>
      <c r="O346" s="21">
        <f ca="1">IF(F346="",SUM($O$17:O345),P345*$H$1)</f>
        <v>11352.194235553583</v>
      </c>
      <c r="P346" s="21">
        <f t="shared" ca="1" si="152"/>
        <v>2346234.0741955852</v>
      </c>
      <c r="Q346" s="1"/>
      <c r="R346" s="49"/>
      <c r="S346" s="36">
        <v>330</v>
      </c>
      <c r="T346" s="20">
        <v>6</v>
      </c>
      <c r="U346" s="21">
        <f t="shared" ca="1" si="155"/>
        <v>160278.68457359975</v>
      </c>
      <c r="V346" s="19">
        <f t="shared" ca="1" si="156"/>
        <v>16842.59</v>
      </c>
      <c r="W346" s="21">
        <f t="shared" ca="1" si="157"/>
        <v>780.1646017086656</v>
      </c>
      <c r="X346" s="21">
        <f t="shared" ca="1" si="158"/>
        <v>144216.25917530843</v>
      </c>
      <c r="Y346">
        <f t="shared" ca="1" si="153"/>
        <v>330</v>
      </c>
      <c r="AA346" s="213">
        <f t="shared" ca="1" si="145"/>
        <v>14316.201499999999</v>
      </c>
      <c r="AB346" s="213"/>
      <c r="AC346" s="38">
        <f t="shared" ca="1" si="154"/>
        <v>330</v>
      </c>
    </row>
    <row r="347" spans="1:29" x14ac:dyDescent="0.25">
      <c r="A347" s="19">
        <f t="shared" ca="1" si="146"/>
        <v>25000</v>
      </c>
      <c r="B347" s="19">
        <f t="shared" ca="1" si="147"/>
        <v>16842.59</v>
      </c>
      <c r="C347" s="19">
        <f t="shared" ca="1" si="148"/>
        <v>8157.41</v>
      </c>
      <c r="D347" s="90">
        <f t="shared" ca="1" si="149"/>
        <v>55823</v>
      </c>
      <c r="E347" s="49">
        <f t="shared" ca="1" si="150"/>
        <v>2052</v>
      </c>
      <c r="F347" s="68">
        <f t="shared" ca="1" si="151"/>
        <v>10</v>
      </c>
      <c r="G347" s="91">
        <f ca="1">IF(F347="",SUM($G$17:G346),IF(F347=12,(B347*$C$2*2),($C$2*B347)))</f>
        <v>1431.6201500000002</v>
      </c>
      <c r="H347" s="92">
        <f ca="1">IF(F347="",SUM($H$17:H346),IF($O$11=1,G347,IF($O$11=2,((G347/$C$2)*8.5%),IF($O$11=3,0,0))))</f>
        <v>1431.6201500000002</v>
      </c>
      <c r="I347" s="92">
        <f ca="1">IF(F347&lt;&gt;"",IF($H$4&lt;&gt;"Sim",(G347+H347)*$G$9,((G347+H347)*$G$8)),SUM($I$17:I346))</f>
        <v>200.42682100000005</v>
      </c>
      <c r="J347" s="92">
        <f t="shared" ca="1" si="141"/>
        <v>0</v>
      </c>
      <c r="K347" s="92">
        <f t="shared" si="142"/>
        <v>0</v>
      </c>
      <c r="L347" s="92">
        <f t="shared" si="143"/>
        <v>0</v>
      </c>
      <c r="M347" s="92">
        <f t="shared" si="144"/>
        <v>0</v>
      </c>
      <c r="N347" s="92">
        <f ca="1">IF(F347&lt;&gt;"",SUM(J347:M347),SUM($N$17:N346))</f>
        <v>0</v>
      </c>
      <c r="O347" s="21">
        <f ca="1">IF(F347="",SUM($O$17:O346),P346*$H$1)</f>
        <v>11420.412994277845</v>
      </c>
      <c r="P347" s="21">
        <f t="shared" ca="1" si="152"/>
        <v>2360317.3006688626</v>
      </c>
      <c r="Q347" s="1"/>
      <c r="R347" s="49"/>
      <c r="S347" s="36">
        <v>331</v>
      </c>
      <c r="T347" s="20">
        <v>7</v>
      </c>
      <c r="U347" s="21">
        <f t="shared" ca="1" si="155"/>
        <v>144216.25917530843</v>
      </c>
      <c r="V347" s="19">
        <f t="shared" ca="1" si="156"/>
        <v>16842.59</v>
      </c>
      <c r="W347" s="21">
        <f t="shared" ca="1" si="157"/>
        <v>701.9799338804321</v>
      </c>
      <c r="X347" s="21">
        <f t="shared" ca="1" si="158"/>
        <v>128075.64910918887</v>
      </c>
      <c r="Y347">
        <f t="shared" ca="1" si="153"/>
        <v>331</v>
      </c>
      <c r="AA347" s="213">
        <f t="shared" ca="1" si="145"/>
        <v>14316.201499999999</v>
      </c>
      <c r="AB347" s="213"/>
      <c r="AC347" s="38">
        <f t="shared" ca="1" si="154"/>
        <v>331</v>
      </c>
    </row>
    <row r="348" spans="1:29" x14ac:dyDescent="0.25">
      <c r="A348" s="19">
        <f t="shared" ca="1" si="146"/>
        <v>25000</v>
      </c>
      <c r="B348" s="19">
        <f t="shared" ca="1" si="147"/>
        <v>16842.59</v>
      </c>
      <c r="C348" s="19">
        <f t="shared" ca="1" si="148"/>
        <v>8157.41</v>
      </c>
      <c r="D348" s="90">
        <f t="shared" ca="1" si="149"/>
        <v>55853</v>
      </c>
      <c r="E348" s="49">
        <f t="shared" ca="1" si="150"/>
        <v>2052</v>
      </c>
      <c r="F348" s="68">
        <f t="shared" ca="1" si="151"/>
        <v>11</v>
      </c>
      <c r="G348" s="91">
        <f ca="1">IF(F348="",SUM($G$17:G347),IF(F348=12,(B348*$C$2*2),($C$2*B348)))</f>
        <v>1431.6201500000002</v>
      </c>
      <c r="H348" s="92">
        <f ca="1">IF(F348="",SUM($H$17:H347),IF($O$11=1,G348,IF($O$11=2,((G348/$C$2)*8.5%),IF($O$11=3,0,0))))</f>
        <v>1431.6201500000002</v>
      </c>
      <c r="I348" s="92">
        <f ca="1">IF(F348&lt;&gt;"",IF($H$4&lt;&gt;"Sim",(G348+H348)*$G$9,((G348+H348)*$G$8)),SUM($I$17:I347))</f>
        <v>200.42682100000005</v>
      </c>
      <c r="J348" s="92">
        <f t="shared" ca="1" si="141"/>
        <v>0</v>
      </c>
      <c r="K348" s="92">
        <f t="shared" si="142"/>
        <v>0</v>
      </c>
      <c r="L348" s="92">
        <f t="shared" si="143"/>
        <v>0</v>
      </c>
      <c r="M348" s="92">
        <f t="shared" si="144"/>
        <v>0</v>
      </c>
      <c r="N348" s="92">
        <f ca="1">IF(F348&lt;&gt;"",SUM(J348:M348),SUM($N$17:N347))</f>
        <v>0</v>
      </c>
      <c r="O348" s="21">
        <f ca="1">IF(F348="",SUM($O$17:O347),P347*$H$1)</f>
        <v>11488.9638112597</v>
      </c>
      <c r="P348" s="21">
        <f t="shared" ca="1" si="152"/>
        <v>2374469.0779591221</v>
      </c>
      <c r="Q348" s="1"/>
      <c r="R348" s="49"/>
      <c r="S348" s="36">
        <v>332</v>
      </c>
      <c r="T348" s="20">
        <v>8</v>
      </c>
      <c r="U348" s="21">
        <f t="shared" ca="1" si="155"/>
        <v>128075.64910918887</v>
      </c>
      <c r="V348" s="19">
        <f t="shared" ca="1" si="156"/>
        <v>16842.59</v>
      </c>
      <c r="W348" s="21">
        <f t="shared" ca="1" si="157"/>
        <v>623.41469822811018</v>
      </c>
      <c r="X348" s="21">
        <f t="shared" ca="1" si="158"/>
        <v>111856.47380741699</v>
      </c>
      <c r="Y348">
        <f t="shared" ca="1" si="153"/>
        <v>332</v>
      </c>
      <c r="AA348" s="213">
        <f t="shared" ca="1" si="145"/>
        <v>14316.201499999999</v>
      </c>
      <c r="AB348" s="213"/>
      <c r="AC348" s="38">
        <f t="shared" ca="1" si="154"/>
        <v>332</v>
      </c>
    </row>
    <row r="349" spans="1:29" x14ac:dyDescent="0.25">
      <c r="A349" s="19">
        <f t="shared" ca="1" si="146"/>
        <v>25000</v>
      </c>
      <c r="B349" s="19">
        <f t="shared" ca="1" si="147"/>
        <v>16842.59</v>
      </c>
      <c r="C349" s="19">
        <f t="shared" ca="1" si="148"/>
        <v>8157.41</v>
      </c>
      <c r="D349" s="90">
        <f t="shared" ca="1" si="149"/>
        <v>55884</v>
      </c>
      <c r="E349" s="49">
        <f t="shared" ca="1" si="150"/>
        <v>2052</v>
      </c>
      <c r="F349" s="68">
        <f t="shared" ca="1" si="151"/>
        <v>12</v>
      </c>
      <c r="G349" s="91">
        <f ca="1">IF(F349="",SUM($G$17:G348),IF(F349=12,(B349*$C$2*2),($C$2*B349)))</f>
        <v>2863.2403000000004</v>
      </c>
      <c r="H349" s="92">
        <f ca="1">IF(F349="",SUM($H$17:H348),IF($O$11=1,G349,IF($O$11=2,((G349/$C$2)*8.5%),IF($O$11=3,0,0))))</f>
        <v>2863.2403000000004</v>
      </c>
      <c r="I349" s="92">
        <f ca="1">IF(F349&lt;&gt;"",IF($H$4&lt;&gt;"Sim",(G349+H349)*$G$9,((G349+H349)*$G$8)),SUM($I$17:I348))</f>
        <v>400.85364200000009</v>
      </c>
      <c r="J349" s="92">
        <f t="shared" ca="1" si="141"/>
        <v>0</v>
      </c>
      <c r="K349" s="92">
        <f t="shared" si="142"/>
        <v>0</v>
      </c>
      <c r="L349" s="92">
        <f t="shared" si="143"/>
        <v>0</v>
      </c>
      <c r="M349" s="92">
        <f t="shared" si="144"/>
        <v>0</v>
      </c>
      <c r="N349" s="92">
        <f ca="1">IF(F349&lt;&gt;"",SUM(J349:M349),SUM($N$17:N348))</f>
        <v>0</v>
      </c>
      <c r="O349" s="21">
        <f ca="1">IF(F349="",SUM($O$17:O348),P348*$H$1)</f>
        <v>11557.848302809512</v>
      </c>
      <c r="P349" s="21">
        <f t="shared" ca="1" si="152"/>
        <v>2391352.5532199321</v>
      </c>
      <c r="Q349" s="1"/>
      <c r="R349" s="49"/>
      <c r="S349" s="36">
        <v>333</v>
      </c>
      <c r="T349" s="20">
        <v>9</v>
      </c>
      <c r="U349" s="21">
        <f t="shared" ca="1" si="155"/>
        <v>111856.47380741699</v>
      </c>
      <c r="V349" s="19">
        <f t="shared" ca="1" si="156"/>
        <v>16842.59</v>
      </c>
      <c r="W349" s="21">
        <f t="shared" ca="1" si="157"/>
        <v>544.46704231857245</v>
      </c>
      <c r="X349" s="21">
        <f t="shared" ca="1" si="158"/>
        <v>95558.350849735565</v>
      </c>
      <c r="Y349">
        <f t="shared" ca="1" si="153"/>
        <v>333</v>
      </c>
      <c r="AA349" s="213">
        <f t="shared" ca="1" si="145"/>
        <v>14316.201499999999</v>
      </c>
      <c r="AB349" s="213"/>
      <c r="AC349" s="38">
        <f t="shared" ca="1" si="154"/>
        <v>333</v>
      </c>
    </row>
    <row r="350" spans="1:29" x14ac:dyDescent="0.25">
      <c r="A350" s="19">
        <f t="shared" ca="1" si="146"/>
        <v>25000</v>
      </c>
      <c r="B350" s="19">
        <f t="shared" ca="1" si="147"/>
        <v>16842.59</v>
      </c>
      <c r="C350" s="19">
        <f t="shared" ca="1" si="148"/>
        <v>8157.41</v>
      </c>
      <c r="D350" s="90">
        <f t="shared" ca="1" si="149"/>
        <v>55915</v>
      </c>
      <c r="E350" s="49">
        <f t="shared" ca="1" si="150"/>
        <v>2053</v>
      </c>
      <c r="F350" s="68">
        <f t="shared" ca="1" si="151"/>
        <v>1</v>
      </c>
      <c r="G350" s="91">
        <f ca="1">IF(F350="",SUM($G$17:G349),IF(F350=12,(B350*$C$2*2),($C$2*B350)))</f>
        <v>1431.6201500000002</v>
      </c>
      <c r="H350" s="92">
        <f ca="1">IF(F350="",SUM($H$17:H349),IF($O$11=1,G350,IF($O$11=2,((G350/$C$2)*8.5%),IF($O$11=3,0,0))))</f>
        <v>1431.6201500000002</v>
      </c>
      <c r="I350" s="92">
        <f ca="1">IF(F350&lt;&gt;"",IF($H$4&lt;&gt;"Sim",(G350+H350)*$G$9,((G350+H350)*$G$8)),SUM($I$17:I349))</f>
        <v>200.42682100000005</v>
      </c>
      <c r="J350" s="92">
        <f t="shared" ca="1" si="141"/>
        <v>0</v>
      </c>
      <c r="K350" s="92">
        <f t="shared" si="142"/>
        <v>0</v>
      </c>
      <c r="L350" s="92">
        <f t="shared" si="143"/>
        <v>0</v>
      </c>
      <c r="M350" s="92">
        <f t="shared" si="144"/>
        <v>0</v>
      </c>
      <c r="N350" s="92">
        <f ca="1">IF(F350&lt;&gt;"",SUM(J350:M350),SUM($N$17:N349))</f>
        <v>0</v>
      </c>
      <c r="O350" s="21">
        <f ca="1">IF(F350="",SUM($O$17:O349),P349*$H$1)</f>
        <v>11640.029472360224</v>
      </c>
      <c r="P350" s="21">
        <f t="shared" ca="1" si="152"/>
        <v>2405655.3961712923</v>
      </c>
      <c r="Q350" s="1"/>
      <c r="R350" s="49"/>
      <c r="S350" s="36">
        <v>334</v>
      </c>
      <c r="T350" s="20">
        <v>10</v>
      </c>
      <c r="U350" s="21">
        <f t="shared" ca="1" si="155"/>
        <v>95558.350849735565</v>
      </c>
      <c r="V350" s="19">
        <f t="shared" ca="1" si="156"/>
        <v>16842.59</v>
      </c>
      <c r="W350" s="21">
        <f t="shared" ca="1" si="157"/>
        <v>465.1351047018797</v>
      </c>
      <c r="X350" s="21">
        <f t="shared" ca="1" si="158"/>
        <v>79180.895954437452</v>
      </c>
      <c r="Y350">
        <f t="shared" ca="1" si="153"/>
        <v>334</v>
      </c>
      <c r="AA350" s="213">
        <f t="shared" ca="1" si="145"/>
        <v>14316.201499999999</v>
      </c>
      <c r="AB350" s="213"/>
      <c r="AC350" s="38">
        <f t="shared" ca="1" si="154"/>
        <v>334</v>
      </c>
    </row>
    <row r="351" spans="1:29" x14ac:dyDescent="0.25">
      <c r="A351" s="19">
        <f t="shared" ca="1" si="146"/>
        <v>25000</v>
      </c>
      <c r="B351" s="19">
        <f t="shared" ca="1" si="147"/>
        <v>16842.59</v>
      </c>
      <c r="C351" s="19">
        <f t="shared" ca="1" si="148"/>
        <v>8157.41</v>
      </c>
      <c r="D351" s="90">
        <f t="shared" ca="1" si="149"/>
        <v>55943</v>
      </c>
      <c r="E351" s="49">
        <f t="shared" ca="1" si="150"/>
        <v>2053</v>
      </c>
      <c r="F351" s="68">
        <f t="shared" ca="1" si="151"/>
        <v>2</v>
      </c>
      <c r="G351" s="91">
        <f ca="1">IF(F351="",SUM($G$17:G350),IF(F351=12,(B351*$C$2*2),($C$2*B351)))</f>
        <v>1431.6201500000002</v>
      </c>
      <c r="H351" s="92">
        <f ca="1">IF(F351="",SUM($H$17:H350),IF($O$11=1,G351,IF($O$11=2,((G351/$C$2)*8.5%),IF($O$11=3,0,0))))</f>
        <v>1431.6201500000002</v>
      </c>
      <c r="I351" s="92">
        <f ca="1">IF(F351&lt;&gt;"",IF($H$4&lt;&gt;"Sim",(G351+H351)*$G$9,((G351+H351)*$G$8)),SUM($I$17:I350))</f>
        <v>200.42682100000005</v>
      </c>
      <c r="J351" s="92">
        <f t="shared" ca="1" si="141"/>
        <v>0</v>
      </c>
      <c r="K351" s="92">
        <f t="shared" si="142"/>
        <v>0</v>
      </c>
      <c r="L351" s="92">
        <f t="shared" si="143"/>
        <v>0</v>
      </c>
      <c r="M351" s="92">
        <f t="shared" si="144"/>
        <v>0</v>
      </c>
      <c r="N351" s="92">
        <f ca="1">IF(F351&lt;&gt;"",SUM(J351:M351),SUM($N$17:N350))</f>
        <v>0</v>
      </c>
      <c r="O351" s="21">
        <f ca="1">IF(F351="",SUM($O$17:O350),P350*$H$1)</f>
        <v>11709.649283654129</v>
      </c>
      <c r="P351" s="21">
        <f t="shared" ca="1" si="152"/>
        <v>2420027.8589339461</v>
      </c>
      <c r="Q351" s="1"/>
      <c r="R351" s="49"/>
      <c r="S351" s="36">
        <v>335</v>
      </c>
      <c r="T351" s="20">
        <v>11</v>
      </c>
      <c r="U351" s="21">
        <f t="shared" ca="1" si="155"/>
        <v>79180.895954437452</v>
      </c>
      <c r="V351" s="19">
        <f t="shared" ca="1" si="156"/>
        <v>16842.59</v>
      </c>
      <c r="W351" s="21">
        <f t="shared" ca="1" si="157"/>
        <v>385.41701486739112</v>
      </c>
      <c r="X351" s="21">
        <f t="shared" ca="1" si="158"/>
        <v>62723.722969304843</v>
      </c>
      <c r="Y351">
        <f t="shared" ca="1" si="153"/>
        <v>335</v>
      </c>
      <c r="AA351" s="213">
        <f t="shared" ca="1" si="145"/>
        <v>14316.201499999999</v>
      </c>
      <c r="AB351" s="213"/>
      <c r="AC351" s="38">
        <f t="shared" ca="1" si="154"/>
        <v>335</v>
      </c>
    </row>
    <row r="352" spans="1:29" x14ac:dyDescent="0.25">
      <c r="A352" s="19">
        <f t="shared" ca="1" si="146"/>
        <v>25000</v>
      </c>
      <c r="B352" s="19">
        <f t="shared" ca="1" si="147"/>
        <v>16842.59</v>
      </c>
      <c r="C352" s="19">
        <f t="shared" ca="1" si="148"/>
        <v>8157.41</v>
      </c>
      <c r="D352" s="90">
        <f t="shared" ca="1" si="149"/>
        <v>55974</v>
      </c>
      <c r="E352" s="49">
        <f t="shared" ca="1" si="150"/>
        <v>2053</v>
      </c>
      <c r="F352" s="68">
        <f t="shared" ca="1" si="151"/>
        <v>3</v>
      </c>
      <c r="G352" s="91">
        <f ca="1">IF(F352="",SUM($G$17:G351),IF(F352=12,(B352*$C$2*2),($C$2*B352)))</f>
        <v>1431.6201500000002</v>
      </c>
      <c r="H352" s="92">
        <f ca="1">IF(F352="",SUM($H$17:H351),IF($O$11=1,G352,IF($O$11=2,((G352/$C$2)*8.5%),IF($O$11=3,0,0))))</f>
        <v>1431.6201500000002</v>
      </c>
      <c r="I352" s="92">
        <f ca="1">IF(F352&lt;&gt;"",IF($H$4&lt;&gt;"Sim",(G352+H352)*$G$9,((G352+H352)*$G$8)),SUM($I$17:I351))</f>
        <v>200.42682100000005</v>
      </c>
      <c r="J352" s="92">
        <f t="shared" ca="1" si="141"/>
        <v>0</v>
      </c>
      <c r="K352" s="92">
        <f t="shared" si="142"/>
        <v>0</v>
      </c>
      <c r="L352" s="92">
        <f t="shared" si="143"/>
        <v>0</v>
      </c>
      <c r="M352" s="92">
        <f t="shared" si="144"/>
        <v>0</v>
      </c>
      <c r="N352" s="92">
        <f ca="1">IF(F352&lt;&gt;"",SUM(J352:M352),SUM($N$17:N351))</f>
        <v>0</v>
      </c>
      <c r="O352" s="21">
        <f ca="1">IF(F352="",SUM($O$17:O351),P351*$H$1)</f>
        <v>11779.607972899856</v>
      </c>
      <c r="P352" s="21">
        <f t="shared" ca="1" si="152"/>
        <v>2434470.2803858458</v>
      </c>
      <c r="Q352" s="1"/>
      <c r="R352" s="49"/>
      <c r="S352" s="36">
        <v>336</v>
      </c>
      <c r="T352" s="20">
        <v>12</v>
      </c>
      <c r="U352" s="21">
        <f t="shared" ca="1" si="155"/>
        <v>62723.722969304843</v>
      </c>
      <c r="V352" s="19">
        <f t="shared" ca="1" si="156"/>
        <v>16842.59</v>
      </c>
      <c r="W352" s="21">
        <f t="shared" ca="1" si="157"/>
        <v>305.31089319966054</v>
      </c>
      <c r="X352" s="21">
        <f t="shared" ca="1" si="158"/>
        <v>46186.4438625045</v>
      </c>
      <c r="Y352">
        <f t="shared" ca="1" si="153"/>
        <v>336</v>
      </c>
      <c r="AA352" s="213">
        <f t="shared" ca="1" si="145"/>
        <v>14316.201499999999</v>
      </c>
      <c r="AB352" s="213"/>
      <c r="AC352" s="38">
        <f t="shared" ca="1" si="154"/>
        <v>336</v>
      </c>
    </row>
    <row r="353" spans="1:29" x14ac:dyDescent="0.25">
      <c r="A353" s="10">
        <f t="shared" ca="1" si="146"/>
        <v>25000</v>
      </c>
      <c r="B353" s="10">
        <f t="shared" ca="1" si="147"/>
        <v>16842.59</v>
      </c>
      <c r="C353" s="10">
        <f t="shared" ca="1" si="148"/>
        <v>8157.41</v>
      </c>
      <c r="D353" s="43">
        <f t="shared" ca="1" si="149"/>
        <v>56004</v>
      </c>
      <c r="E353" s="47">
        <f t="shared" ca="1" si="150"/>
        <v>2053</v>
      </c>
      <c r="F353" s="67">
        <f t="shared" ca="1" si="151"/>
        <v>4</v>
      </c>
      <c r="G353" s="11">
        <f ca="1">IF(F353="",SUM($G$17:G352),IF(F353=12,(B353*$C$2*2),($C$2*B353)))</f>
        <v>1431.6201500000002</v>
      </c>
      <c r="H353" s="61">
        <f ca="1">IF(F353="",SUM($H$17:H352),IF($O$11=1,G353,IF($O$11=2,((G353/$C$2)*8.5%),IF($O$11=3,0,0))))</f>
        <v>1431.6201500000002</v>
      </c>
      <c r="I353" s="61">
        <f ca="1">IF(F353&lt;&gt;"",IF($H$4&lt;&gt;"Sim",(G353+H353)*$G$9,((G353+H353)*$G$8)),SUM($I$17:I352))</f>
        <v>200.42682100000005</v>
      </c>
      <c r="J353" s="61">
        <f t="shared" ca="1" si="141"/>
        <v>0</v>
      </c>
      <c r="K353" s="61">
        <f t="shared" si="142"/>
        <v>0</v>
      </c>
      <c r="L353" s="61">
        <f t="shared" si="143"/>
        <v>0</v>
      </c>
      <c r="M353" s="61">
        <f t="shared" si="144"/>
        <v>0</v>
      </c>
      <c r="N353" s="61">
        <f ca="1">IF(F353&lt;&gt;"",SUM(J353:M353),SUM($N$17:N352))</f>
        <v>0</v>
      </c>
      <c r="O353" s="8">
        <f ca="1">IF(F353="",SUM($O$17:O352),P352*$H$1)</f>
        <v>11849.907189602973</v>
      </c>
      <c r="P353" s="8">
        <f t="shared" ca="1" si="152"/>
        <v>2448983.0010544485</v>
      </c>
      <c r="Q353" s="1"/>
      <c r="R353" s="47">
        <v>29</v>
      </c>
      <c r="S353" s="36">
        <v>337</v>
      </c>
      <c r="T353" s="7">
        <v>1</v>
      </c>
      <c r="U353" s="8">
        <f t="shared" ca="1" si="155"/>
        <v>46186.4438625045</v>
      </c>
      <c r="V353" s="10">
        <f t="shared" ca="1" si="156"/>
        <v>16842.59</v>
      </c>
      <c r="W353" s="8">
        <f t="shared" ca="1" si="157"/>
        <v>224.81485093411874</v>
      </c>
      <c r="X353" s="8">
        <f t="shared" ca="1" si="158"/>
        <v>29568.668713438619</v>
      </c>
      <c r="Y353">
        <f t="shared" ca="1" si="153"/>
        <v>337</v>
      </c>
      <c r="AA353" s="202">
        <f t="shared" ca="1" si="145"/>
        <v>14316.201499999999</v>
      </c>
      <c r="AB353" s="202"/>
      <c r="AC353" s="38">
        <f t="shared" ca="1" si="154"/>
        <v>337</v>
      </c>
    </row>
    <row r="354" spans="1:29" x14ac:dyDescent="0.25">
      <c r="A354" s="10">
        <f t="shared" ca="1" si="146"/>
        <v>25000</v>
      </c>
      <c r="B354" s="10">
        <f t="shared" ca="1" si="147"/>
        <v>16842.59</v>
      </c>
      <c r="C354" s="10">
        <f t="shared" ca="1" si="148"/>
        <v>8157.41</v>
      </c>
      <c r="D354" s="43">
        <f t="shared" ca="1" si="149"/>
        <v>56035</v>
      </c>
      <c r="E354" s="47">
        <f t="shared" ca="1" si="150"/>
        <v>2053</v>
      </c>
      <c r="F354" s="67">
        <f t="shared" ca="1" si="151"/>
        <v>5</v>
      </c>
      <c r="G354" s="11">
        <f ca="1">IF(F354="",SUM($G$17:G353),IF(F354=12,(B354*$C$2*2),($C$2*B354)))</f>
        <v>1431.6201500000002</v>
      </c>
      <c r="H354" s="61">
        <f ca="1">IF(F354="",SUM($H$17:H353),IF($O$11=1,G354,IF($O$11=2,((G354/$C$2)*8.5%),IF($O$11=3,0,0))))</f>
        <v>1431.6201500000002</v>
      </c>
      <c r="I354" s="61">
        <f ca="1">IF(F354&lt;&gt;"",IF($H$4&lt;&gt;"Sim",(G354+H354)*$G$9,((G354+H354)*$G$8)),SUM($I$17:I353))</f>
        <v>200.42682100000005</v>
      </c>
      <c r="J354" s="61">
        <f t="shared" ca="1" si="141"/>
        <v>0</v>
      </c>
      <c r="K354" s="61">
        <f t="shared" si="142"/>
        <v>0</v>
      </c>
      <c r="L354" s="61">
        <f t="shared" si="143"/>
        <v>0</v>
      </c>
      <c r="M354" s="61">
        <f t="shared" si="144"/>
        <v>0</v>
      </c>
      <c r="N354" s="61">
        <f ca="1">IF(F354&lt;&gt;"",SUM(J354:M354),SUM($N$17:N353))</f>
        <v>0</v>
      </c>
      <c r="O354" s="8">
        <f ca="1">IF(F354="",SUM($O$17:O353),P353*$H$1)</f>
        <v>11920.548591298097</v>
      </c>
      <c r="P354" s="8">
        <f t="shared" ca="1" si="152"/>
        <v>2463566.3631247464</v>
      </c>
      <c r="Q354" s="1"/>
      <c r="R354" s="47"/>
      <c r="S354" s="36">
        <v>338</v>
      </c>
      <c r="T354" s="7">
        <v>2</v>
      </c>
      <c r="U354" s="8">
        <f t="shared" ca="1" si="155"/>
        <v>29568.668713438619</v>
      </c>
      <c r="V354" s="10">
        <f t="shared" ca="1" si="156"/>
        <v>16842.59</v>
      </c>
      <c r="W354" s="8">
        <f t="shared" ca="1" si="157"/>
        <v>143.92699011253947</v>
      </c>
      <c r="X354" s="8">
        <f t="shared" ca="1" si="158"/>
        <v>12870.00570355116</v>
      </c>
      <c r="Y354">
        <f t="shared" ca="1" si="153"/>
        <v>338</v>
      </c>
      <c r="AA354" s="202">
        <f t="shared" ca="1" si="145"/>
        <v>14316.201499999999</v>
      </c>
      <c r="AB354" s="202"/>
      <c r="AC354" s="38">
        <f t="shared" ca="1" si="154"/>
        <v>338</v>
      </c>
    </row>
    <row r="355" spans="1:29" x14ac:dyDescent="0.25">
      <c r="A355" s="10">
        <f t="shared" ca="1" si="146"/>
        <v>25000</v>
      </c>
      <c r="B355" s="10">
        <f t="shared" ca="1" si="147"/>
        <v>16842.59</v>
      </c>
      <c r="C355" s="10">
        <f t="shared" ca="1" si="148"/>
        <v>8157.41</v>
      </c>
      <c r="D355" s="43">
        <f t="shared" ca="1" si="149"/>
        <v>56065</v>
      </c>
      <c r="E355" s="47">
        <f t="shared" ca="1" si="150"/>
        <v>2053</v>
      </c>
      <c r="F355" s="67">
        <f t="shared" ca="1" si="151"/>
        <v>6</v>
      </c>
      <c r="G355" s="11">
        <f ca="1">IF(F355="",SUM($G$17:G354),IF(F355=12,(B355*$C$2*2),($C$2*B355)))</f>
        <v>1431.6201500000002</v>
      </c>
      <c r="H355" s="61">
        <f ca="1">IF(F355="",SUM($H$17:H354),IF($O$11=1,G355,IF($O$11=2,((G355/$C$2)*8.5%),IF($O$11=3,0,0))))</f>
        <v>1431.6201500000002</v>
      </c>
      <c r="I355" s="61">
        <f ca="1">IF(F355&lt;&gt;"",IF($H$4&lt;&gt;"Sim",(G355+H355)*$G$9,((G355+H355)*$G$8)),SUM($I$17:I354))</f>
        <v>200.42682100000005</v>
      </c>
      <c r="J355" s="61">
        <f t="shared" ca="1" si="141"/>
        <v>0</v>
      </c>
      <c r="K355" s="61">
        <f t="shared" si="142"/>
        <v>0</v>
      </c>
      <c r="L355" s="61">
        <f t="shared" si="143"/>
        <v>0</v>
      </c>
      <c r="M355" s="61">
        <f t="shared" si="144"/>
        <v>0</v>
      </c>
      <c r="N355" s="61">
        <f ca="1">IF(F355&lt;&gt;"",SUM(J355:M355),SUM($N$17:N354))</f>
        <v>0</v>
      </c>
      <c r="O355" s="8">
        <f ca="1">IF(F355="",SUM($O$17:O354),P354*$H$1)</f>
        <v>11991.533843587977</v>
      </c>
      <c r="P355" s="8">
        <f t="shared" ca="1" si="152"/>
        <v>2478220.7104473342</v>
      </c>
      <c r="Q355" s="1"/>
      <c r="R355" s="47"/>
      <c r="S355" s="36">
        <v>339</v>
      </c>
      <c r="T355" s="7">
        <v>3</v>
      </c>
      <c r="U355" s="8">
        <f t="shared" ca="1" si="155"/>
        <v>12870.00570355116</v>
      </c>
      <c r="V355" s="10">
        <f t="shared" ca="1" si="156"/>
        <v>16842.59</v>
      </c>
      <c r="W355" s="8">
        <f t="shared" ca="1" si="157"/>
        <v>62.645403538288704</v>
      </c>
      <c r="X355" s="8" t="str">
        <f t="shared" ca="1" si="158"/>
        <v>Fim do Benefício</v>
      </c>
      <c r="Y355">
        <f t="shared" ca="1" si="153"/>
        <v>338</v>
      </c>
      <c r="AA355" s="202">
        <f t="shared" ca="1" si="145"/>
        <v>14316.201499999999</v>
      </c>
      <c r="AB355" s="202"/>
      <c r="AC355" s="38">
        <f t="shared" ca="1" si="154"/>
        <v>338</v>
      </c>
    </row>
    <row r="356" spans="1:29" x14ac:dyDescent="0.25">
      <c r="A356" s="10">
        <f t="shared" ca="1" si="146"/>
        <v>25000</v>
      </c>
      <c r="B356" s="10">
        <f t="shared" ca="1" si="147"/>
        <v>16842.59</v>
      </c>
      <c r="C356" s="10">
        <f t="shared" ca="1" si="148"/>
        <v>8157.41</v>
      </c>
      <c r="D356" s="43">
        <f t="shared" ca="1" si="149"/>
        <v>56096</v>
      </c>
      <c r="E356" s="47">
        <f t="shared" ca="1" si="150"/>
        <v>2053</v>
      </c>
      <c r="F356" s="67">
        <f t="shared" ca="1" si="151"/>
        <v>7</v>
      </c>
      <c r="G356" s="11">
        <f ca="1">IF(F356="",SUM($G$17:G355),IF(F356=12,(B356*$C$2*2),($C$2*B356)))</f>
        <v>1431.6201500000002</v>
      </c>
      <c r="H356" s="61">
        <f ca="1">IF(F356="",SUM($H$17:H355),IF($O$11=1,G356,IF($O$11=2,((G356/$C$2)*8.5%),IF($O$11=3,0,0))))</f>
        <v>1431.6201500000002</v>
      </c>
      <c r="I356" s="61">
        <f ca="1">IF(F356&lt;&gt;"",IF($H$4&lt;&gt;"Sim",(G356+H356)*$G$9,((G356+H356)*$G$8)),SUM($I$17:I355))</f>
        <v>200.42682100000005</v>
      </c>
      <c r="J356" s="61">
        <f t="shared" ca="1" si="141"/>
        <v>0</v>
      </c>
      <c r="K356" s="61">
        <f t="shared" si="142"/>
        <v>0</v>
      </c>
      <c r="L356" s="61">
        <f t="shared" si="143"/>
        <v>0</v>
      </c>
      <c r="M356" s="61">
        <f t="shared" si="144"/>
        <v>0</v>
      </c>
      <c r="N356" s="61">
        <f ca="1">IF(F356&lt;&gt;"",SUM(J356:M356),SUM($N$17:N355))</f>
        <v>0</v>
      </c>
      <c r="O356" s="8">
        <f ca="1">IF(F356="",SUM($O$17:O355),P355*$H$1)</f>
        <v>12062.864620182772</v>
      </c>
      <c r="P356" s="8">
        <f t="shared" ca="1" si="152"/>
        <v>2492946.3885465167</v>
      </c>
      <c r="Q356" s="1"/>
      <c r="R356" s="47"/>
      <c r="S356" s="36">
        <v>340</v>
      </c>
      <c r="T356" s="7">
        <v>4</v>
      </c>
      <c r="U356" s="8">
        <f t="shared" ca="1" si="155"/>
        <v>0</v>
      </c>
      <c r="V356" s="10">
        <f t="shared" ca="1" si="156"/>
        <v>0</v>
      </c>
      <c r="W356" s="8">
        <f t="shared" ca="1" si="157"/>
        <v>0</v>
      </c>
      <c r="X356" s="8">
        <f t="shared" ca="1" si="158"/>
        <v>0</v>
      </c>
      <c r="Y356">
        <f t="shared" ca="1" si="153"/>
        <v>340</v>
      </c>
      <c r="AA356" s="202">
        <f t="shared" ca="1" si="145"/>
        <v>0</v>
      </c>
      <c r="AB356" s="202"/>
      <c r="AC356" s="38">
        <f t="shared" ca="1" si="154"/>
        <v>340</v>
      </c>
    </row>
    <row r="357" spans="1:29" x14ac:dyDescent="0.25">
      <c r="A357" s="10">
        <f t="shared" ca="1" si="146"/>
        <v>25000</v>
      </c>
      <c r="B357" s="10">
        <f t="shared" ca="1" si="147"/>
        <v>16842.59</v>
      </c>
      <c r="C357" s="10">
        <f t="shared" ca="1" si="148"/>
        <v>8157.41</v>
      </c>
      <c r="D357" s="43">
        <f t="shared" ca="1" si="149"/>
        <v>56127</v>
      </c>
      <c r="E357" s="47">
        <f t="shared" ca="1" si="150"/>
        <v>2053</v>
      </c>
      <c r="F357" s="67">
        <f t="shared" ca="1" si="151"/>
        <v>8</v>
      </c>
      <c r="G357" s="11">
        <f ca="1">IF(F357="",SUM($G$17:G356),IF(F357=12,(B357*$C$2*2),($C$2*B357)))</f>
        <v>1431.6201500000002</v>
      </c>
      <c r="H357" s="61">
        <f ca="1">IF(F357="",SUM($H$17:H356),IF($O$11=1,G357,IF($O$11=2,((G357/$C$2)*8.5%),IF($O$11=3,0,0))))</f>
        <v>1431.6201500000002</v>
      </c>
      <c r="I357" s="61">
        <f ca="1">IF(F357&lt;&gt;"",IF($H$4&lt;&gt;"Sim",(G357+H357)*$G$9,((G357+H357)*$G$8)),SUM($I$17:I356))</f>
        <v>200.42682100000005</v>
      </c>
      <c r="J357" s="61">
        <f t="shared" ca="1" si="141"/>
        <v>0</v>
      </c>
      <c r="K357" s="61">
        <f t="shared" si="142"/>
        <v>0</v>
      </c>
      <c r="L357" s="61">
        <f t="shared" si="143"/>
        <v>0</v>
      </c>
      <c r="M357" s="61">
        <f t="shared" si="144"/>
        <v>0</v>
      </c>
      <c r="N357" s="61">
        <f ca="1">IF(F357&lt;&gt;"",SUM(J357:M357),SUM($N$17:N356))</f>
        <v>0</v>
      </c>
      <c r="O357" s="8">
        <f ca="1">IF(F357="",SUM($O$17:O356),P356*$H$1)</f>
        <v>12134.542602939508</v>
      </c>
      <c r="P357" s="8">
        <f t="shared" ca="1" si="152"/>
        <v>2507743.744628456</v>
      </c>
      <c r="Q357" s="1"/>
      <c r="R357" s="47"/>
      <c r="S357" s="36">
        <v>341</v>
      </c>
      <c r="T357" s="7">
        <v>5</v>
      </c>
      <c r="U357" s="8">
        <f t="shared" ca="1" si="155"/>
        <v>0</v>
      </c>
      <c r="V357" s="10">
        <f t="shared" ca="1" si="156"/>
        <v>0</v>
      </c>
      <c r="W357" s="8">
        <f t="shared" ca="1" si="157"/>
        <v>0</v>
      </c>
      <c r="X357" s="8">
        <f t="shared" ca="1" si="158"/>
        <v>0</v>
      </c>
      <c r="Y357">
        <f t="shared" ca="1" si="153"/>
        <v>341</v>
      </c>
      <c r="AA357" s="202">
        <f t="shared" ca="1" si="145"/>
        <v>0</v>
      </c>
      <c r="AB357" s="202"/>
      <c r="AC357" s="38">
        <f t="shared" ca="1" si="154"/>
        <v>341</v>
      </c>
    </row>
    <row r="358" spans="1:29" x14ac:dyDescent="0.25">
      <c r="A358" s="10">
        <f t="shared" ca="1" si="146"/>
        <v>25000</v>
      </c>
      <c r="B358" s="10">
        <f t="shared" ca="1" si="147"/>
        <v>16842.59</v>
      </c>
      <c r="C358" s="10">
        <f t="shared" ca="1" si="148"/>
        <v>8157.41</v>
      </c>
      <c r="D358" s="43">
        <f t="shared" ca="1" si="149"/>
        <v>56157</v>
      </c>
      <c r="E358" s="47">
        <f t="shared" ca="1" si="150"/>
        <v>2053</v>
      </c>
      <c r="F358" s="67">
        <f t="shared" ca="1" si="151"/>
        <v>9</v>
      </c>
      <c r="G358" s="11">
        <f ca="1">IF(F358="",SUM($G$17:G357),IF(F358=12,(B358*$C$2*2),($C$2*B358)))</f>
        <v>1431.6201500000002</v>
      </c>
      <c r="H358" s="61">
        <f ca="1">IF(F358="",SUM($H$17:H357),IF($O$11=1,G358,IF($O$11=2,((G358/$C$2)*8.5%),IF($O$11=3,0,0))))</f>
        <v>1431.6201500000002</v>
      </c>
      <c r="I358" s="61">
        <f ca="1">IF(F358&lt;&gt;"",IF($H$4&lt;&gt;"Sim",(G358+H358)*$G$9,((G358+H358)*$G$8)),SUM($I$17:I357))</f>
        <v>200.42682100000005</v>
      </c>
      <c r="J358" s="61">
        <f t="shared" ca="1" si="141"/>
        <v>0</v>
      </c>
      <c r="K358" s="61">
        <f t="shared" si="142"/>
        <v>0</v>
      </c>
      <c r="L358" s="61">
        <f t="shared" si="143"/>
        <v>0</v>
      </c>
      <c r="M358" s="61">
        <f t="shared" si="144"/>
        <v>0</v>
      </c>
      <c r="N358" s="61">
        <f ca="1">IF(F358&lt;&gt;"",SUM(J358:M358),SUM($N$17:N357))</f>
        <v>0</v>
      </c>
      <c r="O358" s="8">
        <f ca="1">IF(F358="",SUM($O$17:O357),P357*$H$1)</f>
        <v>12206.569481901734</v>
      </c>
      <c r="P358" s="8">
        <f t="shared" ca="1" si="152"/>
        <v>2522613.1275893576</v>
      </c>
      <c r="Q358" s="1"/>
      <c r="R358" s="47"/>
      <c r="S358" s="36">
        <v>342</v>
      </c>
      <c r="T358" s="7">
        <v>6</v>
      </c>
      <c r="U358" s="8">
        <f t="shared" ca="1" si="155"/>
        <v>0</v>
      </c>
      <c r="V358" s="10">
        <f t="shared" ca="1" si="156"/>
        <v>0</v>
      </c>
      <c r="W358" s="8">
        <f t="shared" ca="1" si="157"/>
        <v>0</v>
      </c>
      <c r="X358" s="8">
        <f t="shared" ca="1" si="158"/>
        <v>0</v>
      </c>
      <c r="Y358">
        <f t="shared" ca="1" si="153"/>
        <v>342</v>
      </c>
      <c r="AA358" s="202">
        <f t="shared" ca="1" si="145"/>
        <v>0</v>
      </c>
      <c r="AB358" s="202"/>
      <c r="AC358" s="38">
        <f t="shared" ca="1" si="154"/>
        <v>342</v>
      </c>
    </row>
    <row r="359" spans="1:29" x14ac:dyDescent="0.25">
      <c r="A359" s="10">
        <f t="shared" ca="1" si="146"/>
        <v>25000</v>
      </c>
      <c r="B359" s="10">
        <f t="shared" ca="1" si="147"/>
        <v>16842.59</v>
      </c>
      <c r="C359" s="10">
        <f t="shared" ca="1" si="148"/>
        <v>8157.41</v>
      </c>
      <c r="D359" s="43">
        <f t="shared" ca="1" si="149"/>
        <v>56188</v>
      </c>
      <c r="E359" s="47">
        <f t="shared" ca="1" si="150"/>
        <v>2053</v>
      </c>
      <c r="F359" s="67">
        <f t="shared" ca="1" si="151"/>
        <v>10</v>
      </c>
      <c r="G359" s="11">
        <f ca="1">IF(F359="",SUM($G$17:G358),IF(F359=12,(B359*$C$2*2),($C$2*B359)))</f>
        <v>1431.6201500000002</v>
      </c>
      <c r="H359" s="61">
        <f ca="1">IF(F359="",SUM($H$17:H358),IF($O$11=1,G359,IF($O$11=2,((G359/$C$2)*8.5%),IF($O$11=3,0,0))))</f>
        <v>1431.6201500000002</v>
      </c>
      <c r="I359" s="61">
        <f ca="1">IF(F359&lt;&gt;"",IF($H$4&lt;&gt;"Sim",(G359+H359)*$G$9,((G359+H359)*$G$8)),SUM($I$17:I358))</f>
        <v>200.42682100000005</v>
      </c>
      <c r="J359" s="61">
        <f t="shared" ca="1" si="141"/>
        <v>0</v>
      </c>
      <c r="K359" s="61">
        <f t="shared" si="142"/>
        <v>0</v>
      </c>
      <c r="L359" s="61">
        <f t="shared" si="143"/>
        <v>0</v>
      </c>
      <c r="M359" s="61">
        <f t="shared" si="144"/>
        <v>0</v>
      </c>
      <c r="N359" s="61">
        <f ca="1">IF(F359&lt;&gt;"",SUM(J359:M359),SUM($N$17:N358))</f>
        <v>0</v>
      </c>
      <c r="O359" s="8">
        <f ca="1">IF(F359="",SUM($O$17:O358),P358*$H$1)</f>
        <v>12278.946955339374</v>
      </c>
      <c r="P359" s="8">
        <f t="shared" ca="1" si="152"/>
        <v>2537554.8880236968</v>
      </c>
      <c r="Q359" s="1"/>
      <c r="R359" s="47"/>
      <c r="S359" s="36">
        <v>343</v>
      </c>
      <c r="T359" s="7">
        <v>7</v>
      </c>
      <c r="U359" s="8">
        <f t="shared" ca="1" si="155"/>
        <v>0</v>
      </c>
      <c r="V359" s="10">
        <f t="shared" ca="1" si="156"/>
        <v>0</v>
      </c>
      <c r="W359" s="8">
        <f t="shared" ca="1" si="157"/>
        <v>0</v>
      </c>
      <c r="X359" s="8">
        <f t="shared" ca="1" si="158"/>
        <v>0</v>
      </c>
      <c r="Y359">
        <f t="shared" ca="1" si="153"/>
        <v>343</v>
      </c>
      <c r="AA359" s="202">
        <f t="shared" ca="1" si="145"/>
        <v>0</v>
      </c>
      <c r="AB359" s="202"/>
      <c r="AC359" s="38">
        <f t="shared" ca="1" si="154"/>
        <v>343</v>
      </c>
    </row>
    <row r="360" spans="1:29" x14ac:dyDescent="0.25">
      <c r="A360" s="10">
        <f t="shared" ca="1" si="146"/>
        <v>25000</v>
      </c>
      <c r="B360" s="10">
        <f t="shared" ca="1" si="147"/>
        <v>16842.59</v>
      </c>
      <c r="C360" s="10">
        <f t="shared" ca="1" si="148"/>
        <v>8157.41</v>
      </c>
      <c r="D360" s="43">
        <f t="shared" ca="1" si="149"/>
        <v>56218</v>
      </c>
      <c r="E360" s="47">
        <f t="shared" ca="1" si="150"/>
        <v>2053</v>
      </c>
      <c r="F360" s="67">
        <f t="shared" ca="1" si="151"/>
        <v>11</v>
      </c>
      <c r="G360" s="11">
        <f ca="1">IF(F360="",SUM($G$17:G359),IF(F360=12,(B360*$C$2*2),($C$2*B360)))</f>
        <v>1431.6201500000002</v>
      </c>
      <c r="H360" s="61">
        <f ca="1">IF(F360="",SUM($H$17:H359),IF($O$11=1,G360,IF($O$11=2,((G360/$C$2)*8.5%),IF($O$11=3,0,0))))</f>
        <v>1431.6201500000002</v>
      </c>
      <c r="I360" s="61">
        <f ca="1">IF(F360&lt;&gt;"",IF($H$4&lt;&gt;"Sim",(G360+H360)*$G$9,((G360+H360)*$G$8)),SUM($I$17:I359))</f>
        <v>200.42682100000005</v>
      </c>
      <c r="J360" s="61">
        <f t="shared" ca="1" si="141"/>
        <v>0</v>
      </c>
      <c r="K360" s="61">
        <f t="shared" si="142"/>
        <v>0</v>
      </c>
      <c r="L360" s="61">
        <f t="shared" si="143"/>
        <v>0</v>
      </c>
      <c r="M360" s="61">
        <f t="shared" si="144"/>
        <v>0</v>
      </c>
      <c r="N360" s="61">
        <f ca="1">IF(F360&lt;&gt;"",SUM(J360:M360),SUM($N$17:N359))</f>
        <v>0</v>
      </c>
      <c r="O360" s="8">
        <f ca="1">IF(F360="",SUM($O$17:O359),P359*$H$1)</f>
        <v>12351.676729788762</v>
      </c>
      <c r="P360" s="8">
        <f t="shared" ca="1" si="152"/>
        <v>2552569.3782324851</v>
      </c>
      <c r="Q360" s="1"/>
      <c r="R360" s="47"/>
      <c r="S360" s="36">
        <v>344</v>
      </c>
      <c r="T360" s="7">
        <v>8</v>
      </c>
      <c r="U360" s="8">
        <f t="shared" ca="1" si="155"/>
        <v>0</v>
      </c>
      <c r="V360" s="10">
        <f t="shared" ca="1" si="156"/>
        <v>0</v>
      </c>
      <c r="W360" s="8">
        <f t="shared" ca="1" si="157"/>
        <v>0</v>
      </c>
      <c r="X360" s="8">
        <f t="shared" ca="1" si="158"/>
        <v>0</v>
      </c>
      <c r="Y360">
        <f t="shared" ca="1" si="153"/>
        <v>344</v>
      </c>
      <c r="AA360" s="202">
        <f t="shared" ca="1" si="145"/>
        <v>0</v>
      </c>
      <c r="AB360" s="202"/>
      <c r="AC360" s="38">
        <f t="shared" ca="1" si="154"/>
        <v>344</v>
      </c>
    </row>
    <row r="361" spans="1:29" x14ac:dyDescent="0.25">
      <c r="A361" s="10">
        <f t="shared" ca="1" si="146"/>
        <v>25000</v>
      </c>
      <c r="B361" s="10">
        <f t="shared" ca="1" si="147"/>
        <v>16842.59</v>
      </c>
      <c r="C361" s="10">
        <f t="shared" ca="1" si="148"/>
        <v>8157.41</v>
      </c>
      <c r="D361" s="43">
        <f t="shared" ca="1" si="149"/>
        <v>56249</v>
      </c>
      <c r="E361" s="47">
        <f t="shared" ca="1" si="150"/>
        <v>2053</v>
      </c>
      <c r="F361" s="67">
        <f t="shared" ca="1" si="151"/>
        <v>12</v>
      </c>
      <c r="G361" s="11">
        <f ca="1">IF(F361="",SUM($G$17:G360),IF(F361=12,(B361*$C$2*2),($C$2*B361)))</f>
        <v>2863.2403000000004</v>
      </c>
      <c r="H361" s="61">
        <f ca="1">IF(F361="",SUM($H$17:H360),IF($O$11=1,G361,IF($O$11=2,((G361/$C$2)*8.5%),IF($O$11=3,0,0))))</f>
        <v>2863.2403000000004</v>
      </c>
      <c r="I361" s="61">
        <f ca="1">IF(F361&lt;&gt;"",IF($H$4&lt;&gt;"Sim",(G361+H361)*$G$9,((G361+H361)*$G$8)),SUM($I$17:I360))</f>
        <v>400.85364200000009</v>
      </c>
      <c r="J361" s="61">
        <f t="shared" ca="1" si="141"/>
        <v>0</v>
      </c>
      <c r="K361" s="61">
        <f t="shared" si="142"/>
        <v>0</v>
      </c>
      <c r="L361" s="61">
        <f t="shared" si="143"/>
        <v>0</v>
      </c>
      <c r="M361" s="61">
        <f t="shared" si="144"/>
        <v>0</v>
      </c>
      <c r="N361" s="61">
        <f ca="1">IF(F361&lt;&gt;"",SUM(J361:M361),SUM($N$17:N360))</f>
        <v>0</v>
      </c>
      <c r="O361" s="8">
        <f ca="1">IF(F361="",SUM($O$17:O360),P360*$H$1)</f>
        <v>12424.760520092887</v>
      </c>
      <c r="P361" s="8">
        <f t="shared" ca="1" si="152"/>
        <v>2570319.7657105783</v>
      </c>
      <c r="Q361" s="1"/>
      <c r="R361" s="47"/>
      <c r="S361" s="36">
        <v>345</v>
      </c>
      <c r="T361" s="7">
        <v>9</v>
      </c>
      <c r="U361" s="8">
        <f t="shared" ca="1" si="155"/>
        <v>0</v>
      </c>
      <c r="V361" s="10">
        <f t="shared" ca="1" si="156"/>
        <v>0</v>
      </c>
      <c r="W361" s="8">
        <f t="shared" ca="1" si="157"/>
        <v>0</v>
      </c>
      <c r="X361" s="8">
        <f t="shared" ca="1" si="158"/>
        <v>0</v>
      </c>
      <c r="Y361">
        <f t="shared" ca="1" si="153"/>
        <v>345</v>
      </c>
      <c r="AA361" s="202">
        <f t="shared" ca="1" si="145"/>
        <v>0</v>
      </c>
      <c r="AB361" s="202"/>
      <c r="AC361" s="38">
        <f t="shared" ca="1" si="154"/>
        <v>345</v>
      </c>
    </row>
    <row r="362" spans="1:29" x14ac:dyDescent="0.25">
      <c r="A362" s="10">
        <f t="shared" ca="1" si="146"/>
        <v>25000</v>
      </c>
      <c r="B362" s="10">
        <f t="shared" ca="1" si="147"/>
        <v>16842.59</v>
      </c>
      <c r="C362" s="10">
        <f t="shared" ca="1" si="148"/>
        <v>8157.41</v>
      </c>
      <c r="D362" s="43">
        <f t="shared" ca="1" si="149"/>
        <v>56280</v>
      </c>
      <c r="E362" s="47">
        <f t="shared" ca="1" si="150"/>
        <v>2054</v>
      </c>
      <c r="F362" s="67">
        <f t="shared" ca="1" si="151"/>
        <v>1</v>
      </c>
      <c r="G362" s="11">
        <f ca="1">IF(F362="",SUM($G$17:G361),IF(F362=12,(B362*$C$2*2),($C$2*B362)))</f>
        <v>1431.6201500000002</v>
      </c>
      <c r="H362" s="61">
        <f ca="1">IF(F362="",SUM($H$17:H361),IF($O$11=1,G362,IF($O$11=2,((G362/$C$2)*8.5%),IF($O$11=3,0,0))))</f>
        <v>1431.6201500000002</v>
      </c>
      <c r="I362" s="61">
        <f ca="1">IF(F362&lt;&gt;"",IF($H$4&lt;&gt;"Sim",(G362+H362)*$G$9,((G362+H362)*$G$8)),SUM($I$17:I361))</f>
        <v>200.42682100000005</v>
      </c>
      <c r="J362" s="61">
        <f t="shared" ca="1" si="141"/>
        <v>0</v>
      </c>
      <c r="K362" s="61">
        <f t="shared" si="142"/>
        <v>0</v>
      </c>
      <c r="L362" s="61">
        <f t="shared" si="143"/>
        <v>0</v>
      </c>
      <c r="M362" s="61">
        <f t="shared" si="144"/>
        <v>0</v>
      </c>
      <c r="N362" s="61">
        <f ca="1">IF(F362&lt;&gt;"",SUM(J362:M362),SUM($N$17:N361))</f>
        <v>0</v>
      </c>
      <c r="O362" s="8">
        <f ca="1">IF(F362="",SUM($O$17:O361),P361*$H$1)</f>
        <v>12511.161428696938</v>
      </c>
      <c r="P362" s="8">
        <f t="shared" ca="1" si="152"/>
        <v>2585493.740618275</v>
      </c>
      <c r="Q362" s="1"/>
      <c r="R362" s="47"/>
      <c r="S362" s="36">
        <v>346</v>
      </c>
      <c r="T362" s="7">
        <v>10</v>
      </c>
      <c r="U362" s="8">
        <f t="shared" ca="1" si="155"/>
        <v>0</v>
      </c>
      <c r="V362" s="10">
        <f t="shared" ca="1" si="156"/>
        <v>0</v>
      </c>
      <c r="W362" s="8">
        <f t="shared" ca="1" si="157"/>
        <v>0</v>
      </c>
      <c r="X362" s="8">
        <f t="shared" ca="1" si="158"/>
        <v>0</v>
      </c>
      <c r="Y362">
        <f t="shared" ca="1" si="153"/>
        <v>346</v>
      </c>
      <c r="AA362" s="202">
        <f t="shared" ca="1" si="145"/>
        <v>0</v>
      </c>
      <c r="AB362" s="202"/>
      <c r="AC362" s="38">
        <f t="shared" ca="1" si="154"/>
        <v>346</v>
      </c>
    </row>
    <row r="363" spans="1:29" x14ac:dyDescent="0.25">
      <c r="A363" s="10">
        <f t="shared" ca="1" si="146"/>
        <v>25000</v>
      </c>
      <c r="B363" s="10">
        <f t="shared" ca="1" si="147"/>
        <v>16842.59</v>
      </c>
      <c r="C363" s="10">
        <f t="shared" ca="1" si="148"/>
        <v>8157.41</v>
      </c>
      <c r="D363" s="43">
        <f t="shared" ca="1" si="149"/>
        <v>56308</v>
      </c>
      <c r="E363" s="47">
        <f t="shared" ca="1" si="150"/>
        <v>2054</v>
      </c>
      <c r="F363" s="67">
        <f t="shared" ca="1" si="151"/>
        <v>2</v>
      </c>
      <c r="G363" s="11">
        <f ca="1">IF(F363="",SUM($G$17:G362),IF(F363=12,(B363*$C$2*2),($C$2*B363)))</f>
        <v>1431.6201500000002</v>
      </c>
      <c r="H363" s="11">
        <f ca="1">IF(F363="",SUM($H$17:H362),IF($O$11=1,G363,IF($O$11=2,((G363/$C$2)*8.5%),IF($O$11=3,0,0))))</f>
        <v>1431.6201500000002</v>
      </c>
      <c r="I363" s="11">
        <f ca="1">IF(F363&lt;&gt;"",IF($H$4&lt;&gt;"Sim",(G363+H363)*$G$9,((G363+H363)*$G$8)),SUM($I$17:I362))</f>
        <v>200.42682100000005</v>
      </c>
      <c r="J363" s="61">
        <f t="shared" ca="1" si="141"/>
        <v>0</v>
      </c>
      <c r="K363" s="61">
        <f t="shared" si="142"/>
        <v>0</v>
      </c>
      <c r="L363" s="61">
        <f t="shared" si="143"/>
        <v>0</v>
      </c>
      <c r="M363" s="61">
        <f t="shared" si="144"/>
        <v>0</v>
      </c>
      <c r="N363" s="61">
        <f ca="1">IF(F363&lt;&gt;"",SUM(J363:M363),SUM($N$17:N362))</f>
        <v>0</v>
      </c>
      <c r="O363" s="11">
        <f ca="1">IF(F363="",SUM($O$17:O362),P362*$H$1)</f>
        <v>12585.021518837397</v>
      </c>
      <c r="P363" s="8">
        <f t="shared" ca="1" si="152"/>
        <v>2600741.575616112</v>
      </c>
      <c r="Q363" s="1"/>
      <c r="R363" s="47"/>
      <c r="S363" s="36">
        <v>347</v>
      </c>
      <c r="T363" s="7">
        <v>11</v>
      </c>
      <c r="U363" s="8">
        <f t="shared" ca="1" si="155"/>
        <v>0</v>
      </c>
      <c r="V363" s="10">
        <f t="shared" ca="1" si="156"/>
        <v>0</v>
      </c>
      <c r="W363" s="8">
        <f t="shared" ca="1" si="157"/>
        <v>0</v>
      </c>
      <c r="X363" s="8">
        <f t="shared" ca="1" si="158"/>
        <v>0</v>
      </c>
      <c r="Y363">
        <f t="shared" ca="1" si="153"/>
        <v>347</v>
      </c>
      <c r="AA363" s="202">
        <f t="shared" ca="1" si="145"/>
        <v>0</v>
      </c>
      <c r="AB363" s="202"/>
      <c r="AC363" s="38">
        <f t="shared" ca="1" si="154"/>
        <v>347</v>
      </c>
    </row>
    <row r="364" spans="1:29" x14ac:dyDescent="0.25">
      <c r="A364" s="10">
        <f t="shared" ca="1" si="146"/>
        <v>25000</v>
      </c>
      <c r="B364" s="10">
        <f t="shared" ca="1" si="147"/>
        <v>16842.59</v>
      </c>
      <c r="C364" s="10">
        <f t="shared" ca="1" si="148"/>
        <v>8157.41</v>
      </c>
      <c r="D364" s="43">
        <f t="shared" ca="1" si="149"/>
        <v>56339</v>
      </c>
      <c r="E364" s="47">
        <f t="shared" ca="1" si="150"/>
        <v>2054</v>
      </c>
      <c r="F364" s="67">
        <f t="shared" ca="1" si="151"/>
        <v>3</v>
      </c>
      <c r="G364" s="11">
        <f ca="1">IF(F364="",SUM($G$17:G363),IF(F364=12,(B364*$C$2*2),($C$2*B364)))</f>
        <v>1431.6201500000002</v>
      </c>
      <c r="H364" s="61">
        <f ca="1">IF(F364="",SUM($H$17:H363),IF($O$11=1,G364,IF($O$11=2,((G364/$C$2)*8.5%),IF($O$11=3,0,0))))</f>
        <v>1431.6201500000002</v>
      </c>
      <c r="I364" s="61">
        <f ca="1">IF(F364&lt;&gt;"",IF($H$4&lt;&gt;"Sim",(G364+H364)*$G$9,((G364+H364)*$G$8)),SUM($I$17:I363))</f>
        <v>200.42682100000005</v>
      </c>
      <c r="J364" s="61">
        <f t="shared" ca="1" si="141"/>
        <v>0</v>
      </c>
      <c r="K364" s="61">
        <f t="shared" si="142"/>
        <v>0</v>
      </c>
      <c r="L364" s="61">
        <f t="shared" si="143"/>
        <v>0</v>
      </c>
      <c r="M364" s="61">
        <f t="shared" si="144"/>
        <v>0</v>
      </c>
      <c r="N364" s="61">
        <f ca="1">IF(F364&lt;&gt;"",SUM(J364:M364),SUM($N$17:N363))</f>
        <v>0</v>
      </c>
      <c r="O364" s="8">
        <f ca="1">IF(F364="",SUM($O$17:O363),P363*$H$1)</f>
        <v>12659.241126701376</v>
      </c>
      <c r="P364" s="8">
        <f t="shared" ca="1" si="152"/>
        <v>2616063.630221813</v>
      </c>
      <c r="Q364" s="1"/>
      <c r="R364" s="47"/>
      <c r="S364" s="36">
        <v>348</v>
      </c>
      <c r="T364" s="7">
        <v>12</v>
      </c>
      <c r="U364" s="8">
        <f t="shared" ca="1" si="155"/>
        <v>0</v>
      </c>
      <c r="V364" s="10">
        <f t="shared" ca="1" si="156"/>
        <v>0</v>
      </c>
      <c r="W364" s="8">
        <f t="shared" ca="1" si="157"/>
        <v>0</v>
      </c>
      <c r="X364" s="8">
        <f t="shared" ca="1" si="158"/>
        <v>0</v>
      </c>
      <c r="Y364">
        <f t="shared" ca="1" si="153"/>
        <v>348</v>
      </c>
      <c r="AA364" s="202">
        <f t="shared" ca="1" si="145"/>
        <v>0</v>
      </c>
      <c r="AB364" s="202"/>
      <c r="AC364" s="38">
        <f t="shared" ca="1" si="154"/>
        <v>348</v>
      </c>
    </row>
    <row r="365" spans="1:29" x14ac:dyDescent="0.25">
      <c r="A365" s="19">
        <f t="shared" ca="1" si="146"/>
        <v>25000</v>
      </c>
      <c r="B365" s="19">
        <f t="shared" ca="1" si="147"/>
        <v>16842.59</v>
      </c>
      <c r="C365" s="19">
        <f t="shared" ca="1" si="148"/>
        <v>8157.41</v>
      </c>
      <c r="D365" s="90">
        <f t="shared" ca="1" si="149"/>
        <v>56369</v>
      </c>
      <c r="E365" s="49">
        <f t="shared" ca="1" si="150"/>
        <v>2054</v>
      </c>
      <c r="F365" s="68">
        <f t="shared" ca="1" si="151"/>
        <v>4</v>
      </c>
      <c r="G365" s="91">
        <f ca="1">IF(F365="",SUM($G$17:G364),IF(F365=12,(B365*$C$2*2),($C$2*B365)))</f>
        <v>1431.6201500000002</v>
      </c>
      <c r="H365" s="92">
        <f ca="1">IF(F365="",SUM($H$17:H364),IF($O$11=1,G365,IF($O$11=2,((G365/$C$2)*8.5%),IF($O$11=3,0,0))))</f>
        <v>1431.6201500000002</v>
      </c>
      <c r="I365" s="92">
        <f ca="1">IF(F365&lt;&gt;"",IF($H$4&lt;&gt;"Sim",(G365+H365)*$G$9,((G365+H365)*$G$8)),SUM($I$17:I364))</f>
        <v>200.42682100000005</v>
      </c>
      <c r="J365" s="92">
        <f t="shared" ca="1" si="141"/>
        <v>0</v>
      </c>
      <c r="K365" s="92">
        <f t="shared" si="142"/>
        <v>0</v>
      </c>
      <c r="L365" s="92">
        <f t="shared" si="143"/>
        <v>0</v>
      </c>
      <c r="M365" s="92">
        <f t="shared" si="144"/>
        <v>0</v>
      </c>
      <c r="N365" s="92">
        <f ca="1">IF(F365&lt;&gt;"",SUM(J365:M365),SUM($N$17:N364))</f>
        <v>0</v>
      </c>
      <c r="O365" s="21">
        <f ca="1">IF(F365="",SUM($O$17:O364),P364*$H$1)</f>
        <v>12733.822002259574</v>
      </c>
      <c r="P365" s="21">
        <f t="shared" ca="1" si="152"/>
        <v>2631460.2657030723</v>
      </c>
      <c r="Q365" s="1"/>
      <c r="R365" s="49">
        <v>30</v>
      </c>
      <c r="S365" s="36">
        <v>349</v>
      </c>
      <c r="T365" s="20">
        <v>1</v>
      </c>
      <c r="U365" s="21">
        <f t="shared" ca="1" si="155"/>
        <v>0</v>
      </c>
      <c r="V365" s="19">
        <f t="shared" ca="1" si="156"/>
        <v>0</v>
      </c>
      <c r="W365" s="21">
        <f t="shared" ca="1" si="157"/>
        <v>0</v>
      </c>
      <c r="X365" s="21">
        <f t="shared" ca="1" si="158"/>
        <v>0</v>
      </c>
      <c r="Y365">
        <f t="shared" ca="1" si="153"/>
        <v>349</v>
      </c>
      <c r="AA365" s="213">
        <f t="shared" ca="1" si="145"/>
        <v>0</v>
      </c>
      <c r="AB365" s="213"/>
      <c r="AC365" s="38">
        <f t="shared" ca="1" si="154"/>
        <v>349</v>
      </c>
    </row>
    <row r="366" spans="1:29" x14ac:dyDescent="0.25">
      <c r="A366" s="19">
        <f t="shared" ca="1" si="146"/>
        <v>25000</v>
      </c>
      <c r="B366" s="19">
        <f t="shared" ca="1" si="147"/>
        <v>16842.59</v>
      </c>
      <c r="C366" s="19">
        <f t="shared" ca="1" si="148"/>
        <v>8157.41</v>
      </c>
      <c r="D366" s="90">
        <f t="shared" ca="1" si="149"/>
        <v>56400</v>
      </c>
      <c r="E366" s="49">
        <f t="shared" ca="1" si="150"/>
        <v>2054</v>
      </c>
      <c r="F366" s="68">
        <f t="shared" ca="1" si="151"/>
        <v>5</v>
      </c>
      <c r="G366" s="91">
        <f ca="1">IF(F366="",SUM($G$17:G365),IF(F366=12,(B366*$C$2*2),($C$2*B366)))</f>
        <v>1431.6201500000002</v>
      </c>
      <c r="H366" s="92">
        <f ca="1">IF(F366="",SUM($H$17:H365),IF($O$11=1,G366,IF($O$11=2,((G366/$C$2)*8.5%),IF($O$11=3,0,0))))</f>
        <v>1431.6201500000002</v>
      </c>
      <c r="I366" s="92">
        <f ca="1">IF(F366&lt;&gt;"",IF($H$4&lt;&gt;"Sim",(G366+H366)*$G$9,((G366+H366)*$G$8)),SUM($I$17:I365))</f>
        <v>200.42682100000005</v>
      </c>
      <c r="J366" s="92">
        <f t="shared" ca="1" si="141"/>
        <v>0</v>
      </c>
      <c r="K366" s="92">
        <f t="shared" si="142"/>
        <v>0</v>
      </c>
      <c r="L366" s="92">
        <f t="shared" si="143"/>
        <v>0</v>
      </c>
      <c r="M366" s="92">
        <f t="shared" si="144"/>
        <v>0</v>
      </c>
      <c r="N366" s="92">
        <f ca="1">IF(F366&lt;&gt;"",SUM(J366:M366),SUM($N$17:N365))</f>
        <v>0</v>
      </c>
      <c r="O366" s="21">
        <f ca="1">IF(F366="",SUM($O$17:O365),P365*$H$1)</f>
        <v>12808.765904000758</v>
      </c>
      <c r="P366" s="21">
        <f t="shared" ca="1" si="152"/>
        <v>2646931.845086073</v>
      </c>
      <c r="Q366" s="1"/>
      <c r="R366" s="49"/>
      <c r="S366" s="36">
        <v>350</v>
      </c>
      <c r="T366" s="20">
        <v>2</v>
      </c>
      <c r="U366" s="21">
        <f t="shared" ca="1" si="155"/>
        <v>0</v>
      </c>
      <c r="V366" s="19">
        <f t="shared" ca="1" si="156"/>
        <v>0</v>
      </c>
      <c r="W366" s="21">
        <f t="shared" ca="1" si="157"/>
        <v>0</v>
      </c>
      <c r="X366" s="21">
        <f t="shared" ca="1" si="158"/>
        <v>0</v>
      </c>
      <c r="Y366">
        <f t="shared" ca="1" si="153"/>
        <v>350</v>
      </c>
      <c r="AA366" s="213">
        <f t="shared" ca="1" si="145"/>
        <v>0</v>
      </c>
      <c r="AB366" s="213"/>
      <c r="AC366" s="38">
        <f t="shared" ca="1" si="154"/>
        <v>350</v>
      </c>
    </row>
    <row r="367" spans="1:29" x14ac:dyDescent="0.25">
      <c r="A367" s="19">
        <f t="shared" ca="1" si="146"/>
        <v>25000</v>
      </c>
      <c r="B367" s="19">
        <f t="shared" ca="1" si="147"/>
        <v>16842.59</v>
      </c>
      <c r="C367" s="19">
        <f t="shared" ca="1" si="148"/>
        <v>8157.41</v>
      </c>
      <c r="D367" s="90">
        <f t="shared" ca="1" si="149"/>
        <v>56430</v>
      </c>
      <c r="E367" s="49">
        <f t="shared" ca="1" si="150"/>
        <v>2054</v>
      </c>
      <c r="F367" s="68">
        <f t="shared" ca="1" si="151"/>
        <v>6</v>
      </c>
      <c r="G367" s="91">
        <f ca="1">IF(F367="",SUM($G$17:G366),IF(F367=12,(B367*$C$2*2),($C$2*B367)))</f>
        <v>1431.6201500000002</v>
      </c>
      <c r="H367" s="92">
        <f ca="1">IF(F367="",SUM($H$17:H366),IF($O$11=1,G367,IF($O$11=2,((G367/$C$2)*8.5%),IF($O$11=3,0,0))))</f>
        <v>1431.6201500000002</v>
      </c>
      <c r="I367" s="92">
        <f ca="1">IF(F367&lt;&gt;"",IF($H$4&lt;&gt;"Sim",(G367+H367)*$G$9,((G367+H367)*$G$8)),SUM($I$17:I366))</f>
        <v>200.42682100000005</v>
      </c>
      <c r="J367" s="92">
        <f t="shared" ca="1" si="141"/>
        <v>0</v>
      </c>
      <c r="K367" s="92">
        <f t="shared" si="142"/>
        <v>0</v>
      </c>
      <c r="L367" s="92">
        <f t="shared" si="143"/>
        <v>0</v>
      </c>
      <c r="M367" s="92">
        <f t="shared" si="144"/>
        <v>0</v>
      </c>
      <c r="N367" s="92">
        <f ca="1">IF(F367&lt;&gt;"",SUM(J367:M367),SUM($N$17:N366))</f>
        <v>0</v>
      </c>
      <c r="O367" s="21">
        <f ca="1">IF(F367="",SUM($O$17:O366),P366*$H$1)</f>
        <v>12884.074598973233</v>
      </c>
      <c r="P367" s="21">
        <f t="shared" ca="1" si="152"/>
        <v>2662478.733164046</v>
      </c>
      <c r="Q367" s="1"/>
      <c r="R367" s="49"/>
      <c r="S367" s="36">
        <v>351</v>
      </c>
      <c r="T367" s="20">
        <v>3</v>
      </c>
      <c r="U367" s="21">
        <f t="shared" ca="1" si="155"/>
        <v>0</v>
      </c>
      <c r="V367" s="19">
        <f t="shared" ca="1" si="156"/>
        <v>0</v>
      </c>
      <c r="W367" s="21">
        <f t="shared" ca="1" si="157"/>
        <v>0</v>
      </c>
      <c r="X367" s="21">
        <f t="shared" ca="1" si="158"/>
        <v>0</v>
      </c>
      <c r="Y367">
        <f t="shared" ca="1" si="153"/>
        <v>351</v>
      </c>
      <c r="AA367" s="213">
        <f t="shared" ca="1" si="145"/>
        <v>0</v>
      </c>
      <c r="AB367" s="213"/>
      <c r="AC367" s="38">
        <f t="shared" ca="1" si="154"/>
        <v>351</v>
      </c>
    </row>
    <row r="368" spans="1:29" x14ac:dyDescent="0.25">
      <c r="A368" s="19">
        <f t="shared" ca="1" si="146"/>
        <v>25000</v>
      </c>
      <c r="B368" s="19">
        <f t="shared" ca="1" si="147"/>
        <v>16842.59</v>
      </c>
      <c r="C368" s="19">
        <f t="shared" ca="1" si="148"/>
        <v>8157.41</v>
      </c>
      <c r="D368" s="90">
        <f t="shared" ca="1" si="149"/>
        <v>56461</v>
      </c>
      <c r="E368" s="49">
        <f t="shared" ca="1" si="150"/>
        <v>2054</v>
      </c>
      <c r="F368" s="68">
        <f t="shared" ca="1" si="151"/>
        <v>7</v>
      </c>
      <c r="G368" s="91">
        <f ca="1">IF(F368="",SUM($G$17:G367),IF(F368=12,(B368*$C$2*2),($C$2*B368)))</f>
        <v>1431.6201500000002</v>
      </c>
      <c r="H368" s="92">
        <f ca="1">IF(F368="",SUM($H$17:H367),IF($O$11=1,G368,IF($O$11=2,((G368/$C$2)*8.5%),IF($O$11=3,0,0))))</f>
        <v>1431.6201500000002</v>
      </c>
      <c r="I368" s="92">
        <f ca="1">IF(F368&lt;&gt;"",IF($H$4&lt;&gt;"Sim",(G368+H368)*$G$9,((G368+H368)*$G$8)),SUM($I$17:I367))</f>
        <v>200.42682100000005</v>
      </c>
      <c r="J368" s="92">
        <f t="shared" ca="1" si="141"/>
        <v>0</v>
      </c>
      <c r="K368" s="92">
        <f t="shared" si="142"/>
        <v>0</v>
      </c>
      <c r="L368" s="92">
        <f t="shared" si="143"/>
        <v>0</v>
      </c>
      <c r="M368" s="92">
        <f t="shared" si="144"/>
        <v>0</v>
      </c>
      <c r="N368" s="92">
        <f ca="1">IF(F368&lt;&gt;"",SUM(J368:M368),SUM($N$17:N367))</f>
        <v>0</v>
      </c>
      <c r="O368" s="21">
        <f ca="1">IF(F368="",SUM($O$17:O367),P367*$H$1)</f>
        <v>12959.749862826495</v>
      </c>
      <c r="P368" s="21">
        <f t="shared" ca="1" si="152"/>
        <v>2678101.2965058722</v>
      </c>
      <c r="Q368" s="1"/>
      <c r="R368" s="49"/>
      <c r="S368" s="36">
        <v>352</v>
      </c>
      <c r="T368" s="20">
        <v>4</v>
      </c>
      <c r="U368" s="21">
        <f t="shared" ca="1" si="155"/>
        <v>0</v>
      </c>
      <c r="V368" s="19">
        <f t="shared" ca="1" si="156"/>
        <v>0</v>
      </c>
      <c r="W368" s="21">
        <f t="shared" ca="1" si="157"/>
        <v>0</v>
      </c>
      <c r="X368" s="21">
        <f t="shared" ca="1" si="158"/>
        <v>0</v>
      </c>
      <c r="Y368">
        <f t="shared" ca="1" si="153"/>
        <v>352</v>
      </c>
      <c r="AA368" s="213">
        <f t="shared" ca="1" si="145"/>
        <v>0</v>
      </c>
      <c r="AB368" s="213"/>
      <c r="AC368" s="38">
        <f t="shared" ca="1" si="154"/>
        <v>352</v>
      </c>
    </row>
    <row r="369" spans="1:29" x14ac:dyDescent="0.25">
      <c r="A369" s="19">
        <f t="shared" ca="1" si="146"/>
        <v>25000</v>
      </c>
      <c r="B369" s="19">
        <f t="shared" ca="1" si="147"/>
        <v>16842.59</v>
      </c>
      <c r="C369" s="19">
        <f t="shared" ca="1" si="148"/>
        <v>8157.41</v>
      </c>
      <c r="D369" s="90">
        <f t="shared" ca="1" si="149"/>
        <v>56492</v>
      </c>
      <c r="E369" s="49">
        <f t="shared" ca="1" si="150"/>
        <v>2054</v>
      </c>
      <c r="F369" s="68">
        <f t="shared" ca="1" si="151"/>
        <v>8</v>
      </c>
      <c r="G369" s="91">
        <f ca="1">IF(F369="",SUM($G$17:G368),IF(F369=12,(B369*$C$2*2),($C$2*B369)))</f>
        <v>1431.6201500000002</v>
      </c>
      <c r="H369" s="92">
        <f ca="1">IF(F369="",SUM($H$17:H368),IF($O$11=1,G369,IF($O$11=2,((G369/$C$2)*8.5%),IF($O$11=3,0,0))))</f>
        <v>1431.6201500000002</v>
      </c>
      <c r="I369" s="92">
        <f ca="1">IF(F369&lt;&gt;"",IF($H$4&lt;&gt;"Sim",(G369+H369)*$G$9,((G369+H369)*$G$8)),SUM($I$17:I368))</f>
        <v>200.42682100000005</v>
      </c>
      <c r="J369" s="92">
        <f t="shared" ca="1" si="141"/>
        <v>0</v>
      </c>
      <c r="K369" s="92">
        <f t="shared" si="142"/>
        <v>0</v>
      </c>
      <c r="L369" s="92">
        <f t="shared" si="143"/>
        <v>0</v>
      </c>
      <c r="M369" s="92">
        <f t="shared" si="144"/>
        <v>0</v>
      </c>
      <c r="N369" s="92">
        <f ca="1">IF(F369&lt;&gt;"",SUM(J369:M369),SUM($N$17:N368))</f>
        <v>0</v>
      </c>
      <c r="O369" s="21">
        <f ca="1">IF(F369="",SUM($O$17:O368),P368*$H$1)</f>
        <v>13035.79347985311</v>
      </c>
      <c r="P369" s="21">
        <f t="shared" ca="1" si="152"/>
        <v>2693799.9034647252</v>
      </c>
      <c r="Q369" s="1"/>
      <c r="R369" s="49"/>
      <c r="S369" s="36">
        <v>353</v>
      </c>
      <c r="T369" s="20">
        <v>5</v>
      </c>
      <c r="U369" s="21">
        <f t="shared" ca="1" si="155"/>
        <v>0</v>
      </c>
      <c r="V369" s="19">
        <f t="shared" ca="1" si="156"/>
        <v>0</v>
      </c>
      <c r="W369" s="21">
        <f t="shared" ca="1" si="157"/>
        <v>0</v>
      </c>
      <c r="X369" s="21">
        <f t="shared" ca="1" si="158"/>
        <v>0</v>
      </c>
      <c r="Y369">
        <f t="shared" ca="1" si="153"/>
        <v>353</v>
      </c>
      <c r="AA369" s="213">
        <f t="shared" ca="1" si="145"/>
        <v>0</v>
      </c>
      <c r="AB369" s="213"/>
      <c r="AC369" s="38">
        <f t="shared" ca="1" si="154"/>
        <v>353</v>
      </c>
    </row>
    <row r="370" spans="1:29" x14ac:dyDescent="0.25">
      <c r="A370" s="19">
        <f t="shared" ca="1" si="146"/>
        <v>25000</v>
      </c>
      <c r="B370" s="19">
        <f t="shared" ca="1" si="147"/>
        <v>16842.59</v>
      </c>
      <c r="C370" s="19">
        <f t="shared" ca="1" si="148"/>
        <v>8157.41</v>
      </c>
      <c r="D370" s="90">
        <f t="shared" ca="1" si="149"/>
        <v>56522</v>
      </c>
      <c r="E370" s="49">
        <f t="shared" ca="1" si="150"/>
        <v>2054</v>
      </c>
      <c r="F370" s="68">
        <f t="shared" ca="1" si="151"/>
        <v>9</v>
      </c>
      <c r="G370" s="91">
        <f ca="1">IF(F370="",SUM($G$17:G369),IF(F370=12,(B370*$C$2*2),($C$2*B370)))</f>
        <v>1431.6201500000002</v>
      </c>
      <c r="H370" s="92">
        <f ca="1">IF(F370="",SUM($H$17:H369),IF($O$11=1,G370,IF($O$11=2,((G370/$C$2)*8.5%),IF($O$11=3,0,0))))</f>
        <v>1431.6201500000002</v>
      </c>
      <c r="I370" s="92">
        <f ca="1">IF(F370&lt;&gt;"",IF($H$4&lt;&gt;"Sim",(G370+H370)*$G$9,((G370+H370)*$G$8)),SUM($I$17:I369))</f>
        <v>200.42682100000005</v>
      </c>
      <c r="J370" s="92">
        <f t="shared" ca="1" si="141"/>
        <v>0</v>
      </c>
      <c r="K370" s="92">
        <f t="shared" si="142"/>
        <v>0</v>
      </c>
      <c r="L370" s="92">
        <f t="shared" si="143"/>
        <v>0</v>
      </c>
      <c r="M370" s="92">
        <f t="shared" si="144"/>
        <v>0</v>
      </c>
      <c r="N370" s="92">
        <f ca="1">IF(F370&lt;&gt;"",SUM(J370:M370),SUM($N$17:N369))</f>
        <v>0</v>
      </c>
      <c r="O370" s="21">
        <f ca="1">IF(F370="",SUM($O$17:O369),P369*$H$1)</f>
        <v>13112.207243030773</v>
      </c>
      <c r="P370" s="21">
        <f t="shared" ca="1" si="152"/>
        <v>2709574.9241867559</v>
      </c>
      <c r="Q370" s="1"/>
      <c r="R370" s="49"/>
      <c r="S370" s="36">
        <v>354</v>
      </c>
      <c r="T370" s="20">
        <v>6</v>
      </c>
      <c r="U370" s="21">
        <f t="shared" ca="1" si="155"/>
        <v>0</v>
      </c>
      <c r="V370" s="19">
        <f t="shared" ca="1" si="156"/>
        <v>0</v>
      </c>
      <c r="W370" s="21">
        <f t="shared" ca="1" si="157"/>
        <v>0</v>
      </c>
      <c r="X370" s="21">
        <f t="shared" ca="1" si="158"/>
        <v>0</v>
      </c>
      <c r="Y370">
        <f t="shared" ca="1" si="153"/>
        <v>354</v>
      </c>
      <c r="AA370" s="213">
        <f t="shared" ca="1" si="145"/>
        <v>0</v>
      </c>
      <c r="AB370" s="213"/>
      <c r="AC370" s="38">
        <f t="shared" ca="1" si="154"/>
        <v>354</v>
      </c>
    </row>
    <row r="371" spans="1:29" x14ac:dyDescent="0.25">
      <c r="A371" s="19">
        <f t="shared" ca="1" si="146"/>
        <v>25000</v>
      </c>
      <c r="B371" s="19">
        <f t="shared" ca="1" si="147"/>
        <v>16842.59</v>
      </c>
      <c r="C371" s="19">
        <f t="shared" ca="1" si="148"/>
        <v>8157.41</v>
      </c>
      <c r="D371" s="90">
        <f t="shared" ca="1" si="149"/>
        <v>56553</v>
      </c>
      <c r="E371" s="49">
        <f t="shared" ca="1" si="150"/>
        <v>2054</v>
      </c>
      <c r="F371" s="68">
        <f t="shared" ca="1" si="151"/>
        <v>10</v>
      </c>
      <c r="G371" s="91">
        <f ca="1">IF(F371="",SUM($G$17:G370),IF(F371=12,(B371*$C$2*2),($C$2*B371)))</f>
        <v>1431.6201500000002</v>
      </c>
      <c r="H371" s="92">
        <f ca="1">IF(F371="",SUM($H$17:H370),IF($O$11=1,G371,IF($O$11=2,((G371/$C$2)*8.5%),IF($O$11=3,0,0))))</f>
        <v>1431.6201500000002</v>
      </c>
      <c r="I371" s="92">
        <f ca="1">IF(F371&lt;&gt;"",IF($H$4&lt;&gt;"Sim",(G371+H371)*$G$9,((G371+H371)*$G$8)),SUM($I$17:I370))</f>
        <v>200.42682100000005</v>
      </c>
      <c r="J371" s="92">
        <f t="shared" ca="1" si="141"/>
        <v>0</v>
      </c>
      <c r="K371" s="92">
        <f t="shared" si="142"/>
        <v>0</v>
      </c>
      <c r="L371" s="92">
        <f t="shared" si="143"/>
        <v>0</v>
      </c>
      <c r="M371" s="92">
        <f t="shared" si="144"/>
        <v>0</v>
      </c>
      <c r="N371" s="92">
        <f ca="1">IF(F371&lt;&gt;"",SUM(J371:M371),SUM($N$17:N370))</f>
        <v>0</v>
      </c>
      <c r="O371" s="21">
        <f ca="1">IF(F371="",SUM($O$17:O370),P370*$H$1)</f>
        <v>13188.992954064592</v>
      </c>
      <c r="P371" s="21">
        <f t="shared" ca="1" si="152"/>
        <v>2725426.7306198203</v>
      </c>
      <c r="Q371" s="1"/>
      <c r="R371" s="49"/>
      <c r="S371" s="36">
        <v>355</v>
      </c>
      <c r="T371" s="20">
        <v>7</v>
      </c>
      <c r="U371" s="21">
        <f t="shared" ca="1" si="155"/>
        <v>0</v>
      </c>
      <c r="V371" s="19">
        <f t="shared" ca="1" si="156"/>
        <v>0</v>
      </c>
      <c r="W371" s="21">
        <f t="shared" ca="1" si="157"/>
        <v>0</v>
      </c>
      <c r="X371" s="21">
        <f t="shared" ca="1" si="158"/>
        <v>0</v>
      </c>
      <c r="Y371">
        <f t="shared" ca="1" si="153"/>
        <v>355</v>
      </c>
      <c r="AA371" s="213">
        <f t="shared" ca="1" si="145"/>
        <v>0</v>
      </c>
      <c r="AB371" s="213"/>
      <c r="AC371" s="38">
        <f t="shared" ca="1" si="154"/>
        <v>355</v>
      </c>
    </row>
    <row r="372" spans="1:29" x14ac:dyDescent="0.25">
      <c r="A372" s="19">
        <f t="shared" ca="1" si="146"/>
        <v>25000</v>
      </c>
      <c r="B372" s="19">
        <f t="shared" ca="1" si="147"/>
        <v>16842.59</v>
      </c>
      <c r="C372" s="19">
        <f t="shared" ca="1" si="148"/>
        <v>8157.41</v>
      </c>
      <c r="D372" s="90">
        <f t="shared" ca="1" si="149"/>
        <v>56583</v>
      </c>
      <c r="E372" s="49">
        <f t="shared" ca="1" si="150"/>
        <v>2054</v>
      </c>
      <c r="F372" s="68">
        <f t="shared" ca="1" si="151"/>
        <v>11</v>
      </c>
      <c r="G372" s="91">
        <f ca="1">IF(F372="",SUM($G$17:G371),IF(F372=12,(B372*$C$2*2),($C$2*B372)))</f>
        <v>1431.6201500000002</v>
      </c>
      <c r="H372" s="92">
        <f ca="1">IF(F372="",SUM($H$17:H371),IF($O$11=1,G372,IF($O$11=2,((G372/$C$2)*8.5%),IF($O$11=3,0,0))))</f>
        <v>1431.6201500000002</v>
      </c>
      <c r="I372" s="92">
        <f ca="1">IF(F372&lt;&gt;"",IF($H$4&lt;&gt;"Sim",(G372+H372)*$G$9,((G372+H372)*$G$8)),SUM($I$17:I371))</f>
        <v>200.42682100000005</v>
      </c>
      <c r="J372" s="92">
        <f t="shared" ca="1" si="141"/>
        <v>0</v>
      </c>
      <c r="K372" s="92">
        <f t="shared" si="142"/>
        <v>0</v>
      </c>
      <c r="L372" s="92">
        <f t="shared" si="143"/>
        <v>0</v>
      </c>
      <c r="M372" s="92">
        <f t="shared" si="144"/>
        <v>0</v>
      </c>
      <c r="N372" s="92">
        <f ca="1">IF(F372&lt;&gt;"",SUM(J372:M372),SUM($N$17:N371))</f>
        <v>0</v>
      </c>
      <c r="O372" s="21">
        <f ca="1">IF(F372="",SUM($O$17:O371),P371*$H$1)</f>
        <v>13266.152423429563</v>
      </c>
      <c r="P372" s="21">
        <f t="shared" ca="1" si="152"/>
        <v>2741355.6965222498</v>
      </c>
      <c r="Q372" s="1"/>
      <c r="R372" s="49"/>
      <c r="S372" s="36">
        <v>356</v>
      </c>
      <c r="T372" s="20">
        <v>8</v>
      </c>
      <c r="U372" s="21">
        <f t="shared" ca="1" si="155"/>
        <v>0</v>
      </c>
      <c r="V372" s="19">
        <f t="shared" ca="1" si="156"/>
        <v>0</v>
      </c>
      <c r="W372" s="21">
        <f t="shared" ca="1" si="157"/>
        <v>0</v>
      </c>
      <c r="X372" s="21">
        <f t="shared" ca="1" si="158"/>
        <v>0</v>
      </c>
      <c r="Y372">
        <f t="shared" ca="1" si="153"/>
        <v>356</v>
      </c>
      <c r="AA372" s="213">
        <f t="shared" ca="1" si="145"/>
        <v>0</v>
      </c>
      <c r="AB372" s="213"/>
      <c r="AC372" s="38">
        <f t="shared" ca="1" si="154"/>
        <v>356</v>
      </c>
    </row>
    <row r="373" spans="1:29" x14ac:dyDescent="0.25">
      <c r="A373" s="19">
        <f t="shared" ca="1" si="146"/>
        <v>25000</v>
      </c>
      <c r="B373" s="19">
        <f t="shared" ca="1" si="147"/>
        <v>16842.59</v>
      </c>
      <c r="C373" s="19">
        <f t="shared" ca="1" si="148"/>
        <v>8157.41</v>
      </c>
      <c r="D373" s="90">
        <f t="shared" ca="1" si="149"/>
        <v>56614</v>
      </c>
      <c r="E373" s="49">
        <f t="shared" ca="1" si="150"/>
        <v>2054</v>
      </c>
      <c r="F373" s="68">
        <f t="shared" ca="1" si="151"/>
        <v>12</v>
      </c>
      <c r="G373" s="91">
        <f ca="1">IF(F373="",SUM($G$17:G372),IF(F373=12,(B373*$C$2*2),($C$2*B373)))</f>
        <v>2863.2403000000004</v>
      </c>
      <c r="H373" s="92">
        <f ca="1">IF(F373="",SUM($H$17:H372),IF($O$11=1,G373,IF($O$11=2,((G373/$C$2)*8.5%),IF($O$11=3,0,0))))</f>
        <v>2863.2403000000004</v>
      </c>
      <c r="I373" s="92">
        <f ca="1">IF(F373&lt;&gt;"",IF($H$4&lt;&gt;"Sim",(G373+H373)*$G$9,((G373+H373)*$G$8)),SUM($I$17:I372))</f>
        <v>400.85364200000009</v>
      </c>
      <c r="J373" s="92">
        <f t="shared" ca="1" si="141"/>
        <v>0</v>
      </c>
      <c r="K373" s="92">
        <f t="shared" si="142"/>
        <v>0</v>
      </c>
      <c r="L373" s="92">
        <f t="shared" si="143"/>
        <v>0</v>
      </c>
      <c r="M373" s="92">
        <f t="shared" si="144"/>
        <v>0</v>
      </c>
      <c r="N373" s="92">
        <f ca="1">IF(F373&lt;&gt;"",SUM(J373:M373),SUM($N$17:N372))</f>
        <v>0</v>
      </c>
      <c r="O373" s="21">
        <f ca="1">IF(F373="",SUM($O$17:O372),P372*$H$1)</f>
        <v>13343.687470413264</v>
      </c>
      <c r="P373" s="21">
        <f t="shared" ca="1" si="152"/>
        <v>2760025.0109506636</v>
      </c>
      <c r="Q373" s="1"/>
      <c r="R373" s="49"/>
      <c r="S373" s="36">
        <v>357</v>
      </c>
      <c r="T373" s="20">
        <v>9</v>
      </c>
      <c r="U373" s="21">
        <f t="shared" ca="1" si="155"/>
        <v>0</v>
      </c>
      <c r="V373" s="19">
        <f t="shared" ca="1" si="156"/>
        <v>0</v>
      </c>
      <c r="W373" s="21">
        <f t="shared" ca="1" si="157"/>
        <v>0</v>
      </c>
      <c r="X373" s="21">
        <f t="shared" ca="1" si="158"/>
        <v>0</v>
      </c>
      <c r="Y373">
        <f t="shared" ca="1" si="153"/>
        <v>357</v>
      </c>
      <c r="AA373" s="213">
        <f t="shared" ca="1" si="145"/>
        <v>0</v>
      </c>
      <c r="AB373" s="213"/>
      <c r="AC373" s="38">
        <f t="shared" ca="1" si="154"/>
        <v>357</v>
      </c>
    </row>
    <row r="374" spans="1:29" x14ac:dyDescent="0.25">
      <c r="A374" s="19">
        <f t="shared" ca="1" si="146"/>
        <v>25000</v>
      </c>
      <c r="B374" s="19">
        <f t="shared" ca="1" si="147"/>
        <v>16842.59</v>
      </c>
      <c r="C374" s="19">
        <f t="shared" ca="1" si="148"/>
        <v>8157.41</v>
      </c>
      <c r="D374" s="90">
        <f t="shared" ca="1" si="149"/>
        <v>56645</v>
      </c>
      <c r="E374" s="49">
        <f t="shared" ca="1" si="150"/>
        <v>2055</v>
      </c>
      <c r="F374" s="68">
        <f t="shared" ca="1" si="151"/>
        <v>1</v>
      </c>
      <c r="G374" s="91">
        <f ca="1">IF(F374="",SUM($G$17:G373),IF(F374=12,(B374*$C$2*2),($C$2*B374)))</f>
        <v>1431.6201500000002</v>
      </c>
      <c r="H374" s="92">
        <f ca="1">IF(F374="",SUM($H$17:H373),IF($O$11=1,G374,IF($O$11=2,((G374/$C$2)*8.5%),IF($O$11=3,0,0))))</f>
        <v>1431.6201500000002</v>
      </c>
      <c r="I374" s="92">
        <f ca="1">IF(F374&lt;&gt;"",IF($H$4&lt;&gt;"Sim",(G374+H374)*$G$9,((G374+H374)*$G$8)),SUM($I$17:I373))</f>
        <v>200.42682100000005</v>
      </c>
      <c r="J374" s="92">
        <f t="shared" ca="1" si="141"/>
        <v>0</v>
      </c>
      <c r="K374" s="92">
        <f t="shared" si="142"/>
        <v>0</v>
      </c>
      <c r="L374" s="92">
        <f t="shared" si="143"/>
        <v>0</v>
      </c>
      <c r="M374" s="92">
        <f t="shared" si="144"/>
        <v>0</v>
      </c>
      <c r="N374" s="92">
        <f ca="1">IF(F374&lt;&gt;"",SUM(J374:M374),SUM($N$17:N373))</f>
        <v>0</v>
      </c>
      <c r="O374" s="21">
        <f ca="1">IF(F374="",SUM($O$17:O373),P373*$H$1)</f>
        <v>13434.561302413857</v>
      </c>
      <c r="P374" s="21">
        <f t="shared" ca="1" si="152"/>
        <v>2776122.3857320771</v>
      </c>
      <c r="Q374" s="1"/>
      <c r="R374" s="49"/>
      <c r="S374" s="36">
        <v>358</v>
      </c>
      <c r="T374" s="20">
        <v>10</v>
      </c>
      <c r="U374" s="21">
        <f t="shared" ca="1" si="155"/>
        <v>0</v>
      </c>
      <c r="V374" s="19">
        <f t="shared" ca="1" si="156"/>
        <v>0</v>
      </c>
      <c r="W374" s="21">
        <f t="shared" ca="1" si="157"/>
        <v>0</v>
      </c>
      <c r="X374" s="21">
        <f t="shared" ca="1" si="158"/>
        <v>0</v>
      </c>
      <c r="Y374">
        <f t="shared" ca="1" si="153"/>
        <v>358</v>
      </c>
      <c r="AA374" s="213">
        <f t="shared" ca="1" si="145"/>
        <v>0</v>
      </c>
      <c r="AB374" s="213"/>
      <c r="AC374" s="38">
        <f t="shared" ca="1" si="154"/>
        <v>358</v>
      </c>
    </row>
    <row r="375" spans="1:29" x14ac:dyDescent="0.25">
      <c r="A375" s="19">
        <f t="shared" ca="1" si="146"/>
        <v>25000</v>
      </c>
      <c r="B375" s="19">
        <f t="shared" ca="1" si="147"/>
        <v>16842.59</v>
      </c>
      <c r="C375" s="19">
        <f t="shared" ca="1" si="148"/>
        <v>8157.41</v>
      </c>
      <c r="D375" s="90">
        <f t="shared" ca="1" si="149"/>
        <v>56673</v>
      </c>
      <c r="E375" s="49">
        <f t="shared" ca="1" si="150"/>
        <v>2055</v>
      </c>
      <c r="F375" s="68">
        <f t="shared" ca="1" si="151"/>
        <v>2</v>
      </c>
      <c r="G375" s="91">
        <f ca="1">IF(F375="",SUM($G$17:G374),IF(F375=12,(B375*$C$2*2),($C$2*B375)))</f>
        <v>1431.6201500000002</v>
      </c>
      <c r="H375" s="92">
        <f ca="1">IF(F375="",SUM($H$17:H374),IF($O$11=1,G375,IF($O$11=2,((G375/$C$2)*8.5%),IF($O$11=3,0,0))))</f>
        <v>1431.6201500000002</v>
      </c>
      <c r="I375" s="92">
        <f ca="1">IF(F375&lt;&gt;"",IF($H$4&lt;&gt;"Sim",(G375+H375)*$G$9,((G375+H375)*$G$8)),SUM($I$17:I374))</f>
        <v>200.42682100000005</v>
      </c>
      <c r="J375" s="92">
        <f t="shared" ca="1" si="141"/>
        <v>0</v>
      </c>
      <c r="K375" s="92">
        <f t="shared" si="142"/>
        <v>0</v>
      </c>
      <c r="L375" s="92">
        <f t="shared" si="143"/>
        <v>0</v>
      </c>
      <c r="M375" s="92">
        <f t="shared" si="144"/>
        <v>0</v>
      </c>
      <c r="N375" s="92">
        <f ca="1">IF(F375&lt;&gt;"",SUM(J375:M375),SUM($N$17:N374))</f>
        <v>0</v>
      </c>
      <c r="O375" s="21">
        <f ca="1">IF(F375="",SUM($O$17:O374),P374*$H$1)</f>
        <v>13512.916088131664</v>
      </c>
      <c r="P375" s="21">
        <f t="shared" ca="1" si="152"/>
        <v>2792298.1152992086</v>
      </c>
      <c r="Q375" s="1"/>
      <c r="R375" s="49"/>
      <c r="S375" s="36">
        <v>359</v>
      </c>
      <c r="T375" s="20">
        <v>11</v>
      </c>
      <c r="U375" s="21">
        <f t="shared" ca="1" si="155"/>
        <v>0</v>
      </c>
      <c r="V375" s="19">
        <f t="shared" ca="1" si="156"/>
        <v>0</v>
      </c>
      <c r="W375" s="21">
        <f t="shared" ca="1" si="157"/>
        <v>0</v>
      </c>
      <c r="X375" s="21">
        <f t="shared" ca="1" si="158"/>
        <v>0</v>
      </c>
      <c r="Y375">
        <f t="shared" ca="1" si="153"/>
        <v>359</v>
      </c>
      <c r="AA375" s="213">
        <f t="shared" ca="1" si="145"/>
        <v>0</v>
      </c>
      <c r="AB375" s="213"/>
      <c r="AC375" s="38">
        <f t="shared" ca="1" si="154"/>
        <v>359</v>
      </c>
    </row>
    <row r="376" spans="1:29" x14ac:dyDescent="0.25">
      <c r="A376" s="19" t="str">
        <f t="shared" ca="1" si="146"/>
        <v/>
      </c>
      <c r="B376" s="19" t="str">
        <f t="shared" ca="1" si="147"/>
        <v/>
      </c>
      <c r="C376" s="19" t="str">
        <f t="shared" ca="1" si="148"/>
        <v/>
      </c>
      <c r="D376" s="90" t="str">
        <f t="shared" ca="1" si="149"/>
        <v/>
      </c>
      <c r="E376" s="49" t="str">
        <f t="shared" ca="1" si="150"/>
        <v/>
      </c>
      <c r="F376" s="68" t="str">
        <f t="shared" ca="1" si="151"/>
        <v/>
      </c>
      <c r="G376" s="91">
        <f ca="1">IF(F376="",SUM($G$17:G375),IF(F376=12,(B376*$C$2*2),($C$2*B376)))</f>
        <v>556900.23834999569</v>
      </c>
      <c r="H376" s="92">
        <f ca="1">IF(F376="",SUM($H$17:H375),IF($O$11=1,G376,IF($O$11=2,((G376/$C$2)*8.5%),IF($O$11=3,0,0))))</f>
        <v>556900.23834999569</v>
      </c>
      <c r="I376" s="92">
        <f ca="1">IF(F376&lt;&gt;"",IF($H$4&lt;&gt;"Sim",(G376+H376)*$G$9,((G376+H376)*$G$8)),SUM($I$17:I375))</f>
        <v>77966.033369000317</v>
      </c>
      <c r="J376" s="92">
        <f t="shared" ca="1" si="141"/>
        <v>0</v>
      </c>
      <c r="K376" s="92">
        <f t="shared" si="142"/>
        <v>0</v>
      </c>
      <c r="L376" s="92">
        <f t="shared" si="143"/>
        <v>0</v>
      </c>
      <c r="M376" s="92">
        <f t="shared" si="144"/>
        <v>0</v>
      </c>
      <c r="N376" s="92">
        <f ca="1">IF(F376&lt;&gt;"",SUM(J376:M376),SUM($N$17:N375))</f>
        <v>0</v>
      </c>
      <c r="O376" s="21">
        <f ca="1">IF(F376="",SUM($O$17:O375),P375*$H$1)</f>
        <v>1756463.6719681977</v>
      </c>
      <c r="P376" s="21" t="str">
        <f t="shared" ca="1" si="152"/>
        <v/>
      </c>
      <c r="Q376" s="1"/>
      <c r="R376" s="49"/>
      <c r="S376" s="36">
        <v>360</v>
      </c>
      <c r="T376" s="20">
        <v>12</v>
      </c>
      <c r="U376" s="21">
        <f t="shared" ca="1" si="155"/>
        <v>0</v>
      </c>
      <c r="V376" s="19">
        <f t="shared" ca="1" si="156"/>
        <v>0</v>
      </c>
      <c r="W376" s="21">
        <f t="shared" ca="1" si="157"/>
        <v>0</v>
      </c>
      <c r="X376" s="21">
        <f t="shared" ca="1" si="158"/>
        <v>0</v>
      </c>
      <c r="Y376">
        <f t="shared" ca="1" si="153"/>
        <v>360</v>
      </c>
      <c r="AA376" s="213">
        <f t="shared" ca="1" si="145"/>
        <v>0</v>
      </c>
      <c r="AB376" s="213"/>
      <c r="AC376" s="38">
        <f t="shared" ca="1" si="154"/>
        <v>360</v>
      </c>
    </row>
    <row r="377" spans="1:29" x14ac:dyDescent="0.25">
      <c r="A377" s="10" t="e">
        <f t="shared" ca="1" si="146"/>
        <v>#VALUE!</v>
      </c>
      <c r="B377" s="10" t="e">
        <f t="shared" ca="1" si="147"/>
        <v>#VALUE!</v>
      </c>
      <c r="C377" s="10" t="e">
        <f t="shared" ca="1" si="148"/>
        <v>#VALUE!</v>
      </c>
      <c r="D377" s="43" t="e">
        <f t="shared" ca="1" si="149"/>
        <v>#VALUE!</v>
      </c>
      <c r="E377" s="47" t="e">
        <f t="shared" ca="1" si="150"/>
        <v>#VALUE!</v>
      </c>
      <c r="F377" s="67" t="e">
        <f t="shared" ca="1" si="151"/>
        <v>#VALUE!</v>
      </c>
      <c r="G377" s="11" t="e">
        <f ca="1">IF(F377="",SUM($G$17:G376),IF(F377=12,(B377*$C$2*2),($C$2*B377)))</f>
        <v>#VALUE!</v>
      </c>
      <c r="H377" s="61" t="e">
        <f ca="1">IF(F377="",SUM($H$17:H376),IF($O$11=1,G377,IF($O$11=2,((G377/$C$2)*8.5%),IF($O$11=3,0,0))))</f>
        <v>#VALUE!</v>
      </c>
      <c r="I377" s="61" t="e">
        <f ca="1">IF(F377&lt;&gt;"",IF($H$4&lt;&gt;"Sim",(G377+H377)*$G$9,((G377+H377)*$G$8)),SUM($I$17:I376))</f>
        <v>#VALUE!</v>
      </c>
      <c r="J377" s="61">
        <f t="shared" ca="1" si="141"/>
        <v>0</v>
      </c>
      <c r="K377" s="61">
        <f t="shared" si="142"/>
        <v>0</v>
      </c>
      <c r="L377" s="61">
        <f t="shared" si="143"/>
        <v>0</v>
      </c>
      <c r="M377" s="61">
        <f t="shared" si="144"/>
        <v>0</v>
      </c>
      <c r="N377" s="61" t="e">
        <f ca="1">IF(F377&lt;&gt;"",SUM(J377:M377),SUM($N$17:N376))</f>
        <v>#VALUE!</v>
      </c>
      <c r="O377" s="8" t="e">
        <f ca="1">IF(F377="",SUM($O$17:O376),P376*$H$1)</f>
        <v>#VALUE!</v>
      </c>
      <c r="P377" s="8" t="e">
        <f t="shared" ca="1" si="152"/>
        <v>#VALUE!</v>
      </c>
      <c r="R377" s="47">
        <v>31</v>
      </c>
      <c r="S377" s="36">
        <v>361</v>
      </c>
      <c r="T377" s="12">
        <v>1</v>
      </c>
      <c r="U377" s="8">
        <f t="shared" ca="1" si="155"/>
        <v>0</v>
      </c>
      <c r="V377" s="10">
        <f t="shared" ca="1" si="156"/>
        <v>0</v>
      </c>
      <c r="W377" s="8">
        <f t="shared" ca="1" si="157"/>
        <v>0</v>
      </c>
      <c r="X377" s="8">
        <f t="shared" ca="1" si="158"/>
        <v>0</v>
      </c>
      <c r="Y377">
        <f t="shared" ca="1" si="153"/>
        <v>361</v>
      </c>
      <c r="AA377" s="202">
        <f t="shared" ca="1" si="145"/>
        <v>0</v>
      </c>
      <c r="AB377" s="202"/>
      <c r="AC377" s="38">
        <f t="shared" ca="1" si="154"/>
        <v>361</v>
      </c>
    </row>
    <row r="378" spans="1:29" x14ac:dyDescent="0.25">
      <c r="A378" s="10" t="e">
        <f t="shared" ca="1" si="146"/>
        <v>#VALUE!</v>
      </c>
      <c r="B378" s="10" t="e">
        <f t="shared" ca="1" si="147"/>
        <v>#VALUE!</v>
      </c>
      <c r="C378" s="10" t="e">
        <f t="shared" ca="1" si="148"/>
        <v>#VALUE!</v>
      </c>
      <c r="D378" s="43" t="e">
        <f t="shared" ca="1" si="149"/>
        <v>#VALUE!</v>
      </c>
      <c r="E378" s="51" t="e">
        <f t="shared" ca="1" si="150"/>
        <v>#VALUE!</v>
      </c>
      <c r="F378" s="69" t="e">
        <f t="shared" ca="1" si="151"/>
        <v>#VALUE!</v>
      </c>
      <c r="G378" s="11" t="e">
        <f ca="1">IF(F378="",SUM($G$17:G377),IF(F378=12,(B378*$C$2*2),($C$2*B378)))</f>
        <v>#VALUE!</v>
      </c>
      <c r="H378" s="61" t="e">
        <f ca="1">IF(F378="",SUM($H$17:H377),IF($O$11=1,G378,IF($O$11=2,((G378/$C$2)*8.5%),IF($O$11=3,0,0))))</f>
        <v>#VALUE!</v>
      </c>
      <c r="I378" s="61" t="e">
        <f ca="1">IF(F378&lt;&gt;"",IF($H$4&lt;&gt;"Sim",(G378+H378)*$G$9,((G378+H378)*$G$8)),SUM($I$17:I377))</f>
        <v>#VALUE!</v>
      </c>
      <c r="J378" s="61">
        <f t="shared" ca="1" si="141"/>
        <v>0</v>
      </c>
      <c r="K378" s="61">
        <f t="shared" si="142"/>
        <v>0</v>
      </c>
      <c r="L378" s="61">
        <f t="shared" si="143"/>
        <v>0</v>
      </c>
      <c r="M378" s="61">
        <f t="shared" si="144"/>
        <v>0</v>
      </c>
      <c r="N378" s="61" t="e">
        <f ca="1">IF(F378&lt;&gt;"",SUM(J378:M378),SUM($N$17:N377))</f>
        <v>#VALUE!</v>
      </c>
      <c r="O378" s="8" t="e">
        <f ca="1">IF(F378="",SUM($O$17:O377),P377*$H$1)</f>
        <v>#VALUE!</v>
      </c>
      <c r="P378" s="8" t="e">
        <f t="shared" ca="1" si="152"/>
        <v>#VALUE!</v>
      </c>
      <c r="R378" s="51"/>
      <c r="S378" s="36">
        <v>362</v>
      </c>
      <c r="T378" s="12">
        <v>2</v>
      </c>
      <c r="U378" s="8">
        <f t="shared" ca="1" si="155"/>
        <v>0</v>
      </c>
      <c r="V378" s="10">
        <f t="shared" ca="1" si="156"/>
        <v>0</v>
      </c>
      <c r="W378" s="8">
        <f t="shared" ca="1" si="157"/>
        <v>0</v>
      </c>
      <c r="X378" s="8">
        <f t="shared" ca="1" si="158"/>
        <v>0</v>
      </c>
      <c r="Y378">
        <f t="shared" ca="1" si="153"/>
        <v>362</v>
      </c>
      <c r="AA378" s="202">
        <f t="shared" ca="1" si="145"/>
        <v>0</v>
      </c>
      <c r="AB378" s="202"/>
      <c r="AC378" s="38">
        <f t="shared" ca="1" si="154"/>
        <v>362</v>
      </c>
    </row>
    <row r="379" spans="1:29" x14ac:dyDescent="0.25">
      <c r="A379" s="10" t="e">
        <f t="shared" ca="1" si="146"/>
        <v>#VALUE!</v>
      </c>
      <c r="B379" s="10" t="e">
        <f t="shared" ca="1" si="147"/>
        <v>#VALUE!</v>
      </c>
      <c r="C379" s="10" t="e">
        <f t="shared" ca="1" si="148"/>
        <v>#VALUE!</v>
      </c>
      <c r="D379" s="43" t="e">
        <f t="shared" ca="1" si="149"/>
        <v>#VALUE!</v>
      </c>
      <c r="E379" s="51" t="e">
        <f t="shared" ca="1" si="150"/>
        <v>#VALUE!</v>
      </c>
      <c r="F379" s="69" t="e">
        <f t="shared" ca="1" si="151"/>
        <v>#VALUE!</v>
      </c>
      <c r="G379" s="11" t="e">
        <f ca="1">IF(F379="",SUM($G$17:G378),IF(F379=12,(B379*$C$2*2),($C$2*B379)))</f>
        <v>#VALUE!</v>
      </c>
      <c r="H379" s="61" t="e">
        <f ca="1">IF(F379="",SUM($H$17:H378),IF($O$11=1,G379,IF($O$11=2,((G379/$C$2)*8.5%),IF($O$11=3,0,0))))</f>
        <v>#VALUE!</v>
      </c>
      <c r="I379" s="61" t="e">
        <f ca="1">IF(F379&lt;&gt;"",IF($H$4&lt;&gt;"Sim",(G379+H379)*$G$9,((G379+H379)*$G$8)),SUM($I$17:I378))</f>
        <v>#VALUE!</v>
      </c>
      <c r="J379" s="61">
        <f t="shared" ca="1" si="141"/>
        <v>0</v>
      </c>
      <c r="K379" s="61">
        <f t="shared" si="142"/>
        <v>0</v>
      </c>
      <c r="L379" s="61">
        <f t="shared" si="143"/>
        <v>0</v>
      </c>
      <c r="M379" s="61">
        <f t="shared" si="144"/>
        <v>0</v>
      </c>
      <c r="N379" s="61" t="e">
        <f ca="1">IF(F379&lt;&gt;"",SUM(J379:M379),SUM($N$17:N378))</f>
        <v>#VALUE!</v>
      </c>
      <c r="O379" s="8" t="e">
        <f ca="1">IF(F379="",SUM($O$17:O378),P378*$H$1)</f>
        <v>#VALUE!</v>
      </c>
      <c r="P379" s="8" t="e">
        <f t="shared" ca="1" si="152"/>
        <v>#VALUE!</v>
      </c>
      <c r="R379" s="51"/>
      <c r="S379" s="36">
        <v>363</v>
      </c>
      <c r="T379" s="12">
        <v>3</v>
      </c>
      <c r="U379" s="8">
        <f t="shared" ca="1" si="155"/>
        <v>0</v>
      </c>
      <c r="V379" s="10">
        <f t="shared" ca="1" si="156"/>
        <v>0</v>
      </c>
      <c r="W379" s="8">
        <f t="shared" ca="1" si="157"/>
        <v>0</v>
      </c>
      <c r="X379" s="8">
        <f t="shared" ca="1" si="158"/>
        <v>0</v>
      </c>
      <c r="Y379">
        <f t="shared" ca="1" si="153"/>
        <v>363</v>
      </c>
      <c r="AA379" s="202">
        <f t="shared" ca="1" si="145"/>
        <v>0</v>
      </c>
      <c r="AB379" s="202"/>
      <c r="AC379" s="38">
        <f t="shared" ca="1" si="154"/>
        <v>363</v>
      </c>
    </row>
    <row r="380" spans="1:29" x14ac:dyDescent="0.25">
      <c r="A380" s="10" t="e">
        <f t="shared" ca="1" si="146"/>
        <v>#VALUE!</v>
      </c>
      <c r="B380" s="10" t="e">
        <f t="shared" ca="1" si="147"/>
        <v>#VALUE!</v>
      </c>
      <c r="C380" s="10" t="e">
        <f t="shared" ca="1" si="148"/>
        <v>#VALUE!</v>
      </c>
      <c r="D380" s="43" t="e">
        <f t="shared" ca="1" si="149"/>
        <v>#VALUE!</v>
      </c>
      <c r="E380" s="51" t="e">
        <f t="shared" ca="1" si="150"/>
        <v>#VALUE!</v>
      </c>
      <c r="F380" s="70" t="e">
        <f t="shared" ca="1" si="151"/>
        <v>#VALUE!</v>
      </c>
      <c r="G380" s="11" t="e">
        <f ca="1">IF(F380="",SUM($G$17:G379),IF(F380=12,(B380*$C$2*2),($C$2*B380)))</f>
        <v>#VALUE!</v>
      </c>
      <c r="H380" s="61" t="e">
        <f ca="1">IF(F380="",SUM($H$17:H379),IF($O$11=1,G380,IF($O$11=2,((G380/$C$2)*8.5%),IF($O$11=3,0,0))))</f>
        <v>#VALUE!</v>
      </c>
      <c r="I380" s="61" t="e">
        <f ca="1">IF(F380&lt;&gt;"",IF($H$4&lt;&gt;"Sim",(G380+H380)*$G$9,((G380+H380)*$G$8)),SUM($I$17:I379))</f>
        <v>#VALUE!</v>
      </c>
      <c r="J380" s="61">
        <f t="shared" ca="1" si="141"/>
        <v>0</v>
      </c>
      <c r="K380" s="61">
        <f t="shared" si="142"/>
        <v>0</v>
      </c>
      <c r="L380" s="61">
        <f t="shared" si="143"/>
        <v>0</v>
      </c>
      <c r="M380" s="61">
        <f t="shared" si="144"/>
        <v>0</v>
      </c>
      <c r="N380" s="61" t="e">
        <f ca="1">IF(F380&lt;&gt;"",SUM(J380:M380),SUM($N$17:N379))</f>
        <v>#VALUE!</v>
      </c>
      <c r="O380" s="8" t="e">
        <f ca="1">IF(F380="",SUM($O$17:O379),P379*$H$1)</f>
        <v>#VALUE!</v>
      </c>
      <c r="P380" s="8" t="e">
        <f t="shared" ca="1" si="152"/>
        <v>#VALUE!</v>
      </c>
      <c r="R380" s="51"/>
      <c r="S380" s="36">
        <v>364</v>
      </c>
      <c r="T380" s="12">
        <v>4</v>
      </c>
      <c r="U380" s="8">
        <f t="shared" ca="1" si="155"/>
        <v>0</v>
      </c>
      <c r="V380" s="10">
        <f t="shared" ca="1" si="156"/>
        <v>0</v>
      </c>
      <c r="W380" s="8">
        <f t="shared" ca="1" si="157"/>
        <v>0</v>
      </c>
      <c r="X380" s="8">
        <f t="shared" ca="1" si="158"/>
        <v>0</v>
      </c>
      <c r="Y380">
        <f t="shared" ca="1" si="153"/>
        <v>364</v>
      </c>
      <c r="AA380" s="202">
        <f t="shared" ca="1" si="145"/>
        <v>0</v>
      </c>
      <c r="AB380" s="202"/>
      <c r="AC380" s="38">
        <f t="shared" ca="1" si="154"/>
        <v>364</v>
      </c>
    </row>
    <row r="381" spans="1:29" x14ac:dyDescent="0.25">
      <c r="A381" s="10" t="e">
        <f t="shared" ca="1" si="146"/>
        <v>#VALUE!</v>
      </c>
      <c r="B381" s="10" t="e">
        <f t="shared" ca="1" si="147"/>
        <v>#VALUE!</v>
      </c>
      <c r="C381" s="10" t="e">
        <f t="shared" ca="1" si="148"/>
        <v>#VALUE!</v>
      </c>
      <c r="D381" s="43" t="e">
        <f t="shared" ref="D381:D412" ca="1" si="159">IF(D380="","",IF($C$12=D380,"",EOMONTH((D380+28.5),0)))</f>
        <v>#VALUE!</v>
      </c>
      <c r="E381" s="51" t="e">
        <f t="shared" ca="1" si="150"/>
        <v>#VALUE!</v>
      </c>
      <c r="F381" s="70" t="e">
        <f t="shared" ca="1" si="151"/>
        <v>#VALUE!</v>
      </c>
      <c r="G381" s="11" t="e">
        <f ca="1">IF(F381="",SUM($G$17:G380),IF(F381=12,(B381*$C$2*2),($C$2*B381)))</f>
        <v>#VALUE!</v>
      </c>
      <c r="H381" s="61" t="e">
        <f ca="1">IF(F381="",SUM($H$17:H380),IF($O$11=1,G381,IF($O$11=2,((G381/$C$2)*8.5%),IF($O$11=3,0,0))))</f>
        <v>#VALUE!</v>
      </c>
      <c r="I381" s="61" t="e">
        <f ca="1">IF(F381&lt;&gt;"",IF($H$4&lt;&gt;"Sim",(G381+H381)*$G$9,((G381+H381)*$G$8)),SUM($I$17:I380))</f>
        <v>#VALUE!</v>
      </c>
      <c r="J381" s="61" t="e">
        <f t="shared" ca="1" si="141"/>
        <v>#VALUE!</v>
      </c>
      <c r="K381" s="61">
        <f t="shared" si="142"/>
        <v>0</v>
      </c>
      <c r="L381" s="61">
        <f t="shared" si="143"/>
        <v>0</v>
      </c>
      <c r="M381" s="61">
        <f t="shared" si="144"/>
        <v>0</v>
      </c>
      <c r="N381" s="61" t="e">
        <f ca="1">IF(F381&lt;&gt;"",SUM(J381:M381),SUM($N$17:N380))</f>
        <v>#VALUE!</v>
      </c>
      <c r="O381" s="8" t="e">
        <f ca="1">IF(F381="",SUM($O$17:O380),P380*$H$1)</f>
        <v>#VALUE!</v>
      </c>
      <c r="P381" s="8" t="e">
        <f t="shared" ca="1" si="152"/>
        <v>#VALUE!</v>
      </c>
      <c r="R381" s="51"/>
      <c r="S381" s="36">
        <v>365</v>
      </c>
      <c r="T381" s="12">
        <v>5</v>
      </c>
      <c r="U381" s="8">
        <f t="shared" ca="1" si="155"/>
        <v>0</v>
      </c>
      <c r="V381" s="10">
        <f t="shared" ca="1" si="156"/>
        <v>0</v>
      </c>
      <c r="W381" s="8">
        <f t="shared" ca="1" si="157"/>
        <v>0</v>
      </c>
      <c r="X381" s="8">
        <f t="shared" ca="1" si="158"/>
        <v>0</v>
      </c>
      <c r="Y381">
        <f t="shared" ca="1" si="153"/>
        <v>365</v>
      </c>
      <c r="AA381" s="202">
        <f t="shared" ca="1" si="145"/>
        <v>0</v>
      </c>
      <c r="AB381" s="202"/>
      <c r="AC381" s="38">
        <f t="shared" ca="1" si="154"/>
        <v>365</v>
      </c>
    </row>
    <row r="382" spans="1:29" x14ac:dyDescent="0.25">
      <c r="A382" s="10" t="e">
        <f t="shared" ca="1" si="146"/>
        <v>#VALUE!</v>
      </c>
      <c r="B382" s="10" t="e">
        <f t="shared" ca="1" si="147"/>
        <v>#VALUE!</v>
      </c>
      <c r="C382" s="10" t="e">
        <f t="shared" ca="1" si="148"/>
        <v>#VALUE!</v>
      </c>
      <c r="D382" s="43" t="e">
        <f t="shared" ca="1" si="159"/>
        <v>#VALUE!</v>
      </c>
      <c r="E382" s="51" t="e">
        <f t="shared" ca="1" si="150"/>
        <v>#VALUE!</v>
      </c>
      <c r="F382" s="70" t="e">
        <f t="shared" ca="1" si="151"/>
        <v>#VALUE!</v>
      </c>
      <c r="G382" s="11" t="e">
        <f ca="1">IF(F382="",SUM($G$17:G381),IF(F382=12,(B382*$C$2*2),($C$2*B382)))</f>
        <v>#VALUE!</v>
      </c>
      <c r="H382" s="61" t="e">
        <f ca="1">IF(F382="",SUM($H$17:H381),IF($O$11=1,G382,IF($O$11=2,((G382/$C$2)*8.5%),IF($O$11=3,0,0))))</f>
        <v>#VALUE!</v>
      </c>
      <c r="I382" s="61" t="e">
        <f ca="1">IF(F382&lt;&gt;"",IF($H$4&lt;&gt;"Sim",(G382+H382)*$G$9,((G382+H382)*$G$8)),SUM($I$17:I381))</f>
        <v>#VALUE!</v>
      </c>
      <c r="J382" s="61" t="e">
        <f t="shared" ca="1" si="141"/>
        <v>#VALUE!</v>
      </c>
      <c r="K382" s="61">
        <f t="shared" si="142"/>
        <v>0</v>
      </c>
      <c r="L382" s="61">
        <f t="shared" si="143"/>
        <v>0</v>
      </c>
      <c r="M382" s="61">
        <f t="shared" si="144"/>
        <v>0</v>
      </c>
      <c r="N382" s="61" t="e">
        <f ca="1">IF(F382&lt;&gt;"",SUM(J382:M382),SUM($N$17:N381))</f>
        <v>#VALUE!</v>
      </c>
      <c r="O382" s="8" t="e">
        <f ca="1">IF(F382="",SUM($O$17:O381),P381*$H$1)</f>
        <v>#VALUE!</v>
      </c>
      <c r="P382" s="8" t="e">
        <f t="shared" ca="1" si="152"/>
        <v>#VALUE!</v>
      </c>
      <c r="R382" s="51"/>
      <c r="S382" s="36">
        <v>366</v>
      </c>
      <c r="T382" s="12">
        <v>6</v>
      </c>
      <c r="U382" s="8">
        <f t="shared" ca="1" si="155"/>
        <v>0</v>
      </c>
      <c r="V382" s="10">
        <f t="shared" ca="1" si="156"/>
        <v>0</v>
      </c>
      <c r="W382" s="8">
        <f t="shared" ca="1" si="157"/>
        <v>0</v>
      </c>
      <c r="X382" s="8">
        <f t="shared" ca="1" si="158"/>
        <v>0</v>
      </c>
      <c r="Y382">
        <f t="shared" ca="1" si="153"/>
        <v>366</v>
      </c>
      <c r="AA382" s="202">
        <f t="shared" ca="1" si="145"/>
        <v>0</v>
      </c>
      <c r="AB382" s="202"/>
      <c r="AC382" s="38">
        <f t="shared" ca="1" si="154"/>
        <v>366</v>
      </c>
    </row>
    <row r="383" spans="1:29" x14ac:dyDescent="0.25">
      <c r="A383" s="10" t="e">
        <f t="shared" ca="1" si="146"/>
        <v>#VALUE!</v>
      </c>
      <c r="B383" s="10" t="e">
        <f t="shared" ca="1" si="147"/>
        <v>#VALUE!</v>
      </c>
      <c r="C383" s="10" t="e">
        <f t="shared" ca="1" si="148"/>
        <v>#VALUE!</v>
      </c>
      <c r="D383" s="43" t="e">
        <f t="shared" ca="1" si="159"/>
        <v>#VALUE!</v>
      </c>
      <c r="E383" s="51" t="e">
        <f t="shared" ca="1" si="150"/>
        <v>#VALUE!</v>
      </c>
      <c r="F383" s="70" t="e">
        <f t="shared" ca="1" si="151"/>
        <v>#VALUE!</v>
      </c>
      <c r="G383" s="11" t="e">
        <f ca="1">IF(F383="",SUM($G$17:G382),IF(F383=12,(B383*$C$2*2),($C$2*B383)))</f>
        <v>#VALUE!</v>
      </c>
      <c r="H383" s="61" t="e">
        <f ca="1">IF(F383="",SUM($H$17:H382),IF($O$11=1,G383,IF($O$11=2,((G383/$C$2)*8.5%),IF($O$11=3,0,0))))</f>
        <v>#VALUE!</v>
      </c>
      <c r="I383" s="61" t="e">
        <f ca="1">IF(F383&lt;&gt;"",IF($H$4&lt;&gt;"Sim",(G383+H383)*$G$9,((G383+H383)*$G$8)),SUM($I$17:I382))</f>
        <v>#VALUE!</v>
      </c>
      <c r="J383" s="61" t="e">
        <f t="shared" ca="1" si="141"/>
        <v>#VALUE!</v>
      </c>
      <c r="K383" s="61">
        <f t="shared" si="142"/>
        <v>0</v>
      </c>
      <c r="L383" s="61">
        <f t="shared" si="143"/>
        <v>0</v>
      </c>
      <c r="M383" s="61">
        <f t="shared" si="144"/>
        <v>0</v>
      </c>
      <c r="N383" s="61" t="e">
        <f ca="1">IF(F383&lt;&gt;"",SUM(J383:M383),SUM($N$17:N382))</f>
        <v>#VALUE!</v>
      </c>
      <c r="O383" s="8" t="e">
        <f ca="1">IF(F383="",SUM($O$17:O382),P382*$H$1)</f>
        <v>#VALUE!</v>
      </c>
      <c r="P383" s="8" t="e">
        <f t="shared" ca="1" si="152"/>
        <v>#VALUE!</v>
      </c>
      <c r="R383" s="51"/>
      <c r="S383" s="36">
        <v>367</v>
      </c>
      <c r="T383" s="12">
        <v>7</v>
      </c>
      <c r="U383" s="8">
        <f t="shared" ca="1" si="155"/>
        <v>0</v>
      </c>
      <c r="V383" s="10">
        <f t="shared" ca="1" si="156"/>
        <v>0</v>
      </c>
      <c r="W383" s="8">
        <f t="shared" ca="1" si="157"/>
        <v>0</v>
      </c>
      <c r="X383" s="8">
        <f t="shared" ca="1" si="158"/>
        <v>0</v>
      </c>
      <c r="Y383">
        <f t="shared" ca="1" si="153"/>
        <v>367</v>
      </c>
      <c r="AA383" s="202">
        <f t="shared" ca="1" si="145"/>
        <v>0</v>
      </c>
      <c r="AB383" s="202"/>
      <c r="AC383" s="38">
        <f t="shared" ca="1" si="154"/>
        <v>367</v>
      </c>
    </row>
    <row r="384" spans="1:29" x14ac:dyDescent="0.25">
      <c r="A384" s="10" t="e">
        <f t="shared" ca="1" si="146"/>
        <v>#VALUE!</v>
      </c>
      <c r="B384" s="10" t="e">
        <f t="shared" ca="1" si="147"/>
        <v>#VALUE!</v>
      </c>
      <c r="C384" s="10" t="e">
        <f t="shared" ca="1" si="148"/>
        <v>#VALUE!</v>
      </c>
      <c r="D384" s="43" t="e">
        <f t="shared" ca="1" si="159"/>
        <v>#VALUE!</v>
      </c>
      <c r="E384" s="51" t="e">
        <f t="shared" ca="1" si="150"/>
        <v>#VALUE!</v>
      </c>
      <c r="F384" s="70" t="e">
        <f t="shared" ca="1" si="151"/>
        <v>#VALUE!</v>
      </c>
      <c r="G384" s="11" t="e">
        <f ca="1">IF(F384="",SUM($G$17:G383),IF(F384=12,(B384*$C$2*2),($C$2*B384)))</f>
        <v>#VALUE!</v>
      </c>
      <c r="H384" s="61" t="e">
        <f ca="1">IF(F384="",SUM($H$17:H383),IF($O$11=1,G384,IF($O$11=2,((G384/$C$2)*8.5%),IF($O$11=3,0,0))))</f>
        <v>#VALUE!</v>
      </c>
      <c r="I384" s="61" t="e">
        <f ca="1">IF(F384&lt;&gt;"",IF($H$4&lt;&gt;"Sim",(G384+H384)*$G$9,((G384+H384)*$G$8)),SUM($I$17:I383))</f>
        <v>#VALUE!</v>
      </c>
      <c r="J384" s="61" t="e">
        <f t="shared" ca="1" si="141"/>
        <v>#VALUE!</v>
      </c>
      <c r="K384" s="61">
        <f t="shared" si="142"/>
        <v>0</v>
      </c>
      <c r="L384" s="61">
        <f t="shared" si="143"/>
        <v>0</v>
      </c>
      <c r="M384" s="61">
        <f t="shared" si="144"/>
        <v>0</v>
      </c>
      <c r="N384" s="61" t="e">
        <f ca="1">IF(F384&lt;&gt;"",SUM(J384:M384),SUM($N$17:N383))</f>
        <v>#VALUE!</v>
      </c>
      <c r="O384" s="8" t="e">
        <f ca="1">IF(F384="",SUM($O$17:O383),P383*$H$1)</f>
        <v>#VALUE!</v>
      </c>
      <c r="P384" s="8" t="e">
        <f t="shared" ca="1" si="152"/>
        <v>#VALUE!</v>
      </c>
      <c r="R384" s="51"/>
      <c r="S384" s="36">
        <v>368</v>
      </c>
      <c r="T384" s="12">
        <v>8</v>
      </c>
      <c r="U384" s="8">
        <f t="shared" ca="1" si="155"/>
        <v>0</v>
      </c>
      <c r="V384" s="10">
        <f t="shared" ca="1" si="156"/>
        <v>0</v>
      </c>
      <c r="W384" s="8">
        <f t="shared" ca="1" si="157"/>
        <v>0</v>
      </c>
      <c r="X384" s="8">
        <f t="shared" ca="1" si="158"/>
        <v>0</v>
      </c>
      <c r="Y384">
        <f t="shared" ca="1" si="153"/>
        <v>368</v>
      </c>
      <c r="AA384" s="202">
        <f t="shared" ca="1" si="145"/>
        <v>0</v>
      </c>
      <c r="AB384" s="202"/>
      <c r="AC384" s="38">
        <f t="shared" ca="1" si="154"/>
        <v>368</v>
      </c>
    </row>
    <row r="385" spans="1:29" x14ac:dyDescent="0.25">
      <c r="A385" s="10" t="e">
        <f t="shared" ca="1" si="146"/>
        <v>#VALUE!</v>
      </c>
      <c r="B385" s="10" t="e">
        <f t="shared" ca="1" si="147"/>
        <v>#VALUE!</v>
      </c>
      <c r="C385" s="10" t="e">
        <f t="shared" ca="1" si="148"/>
        <v>#VALUE!</v>
      </c>
      <c r="D385" s="43" t="e">
        <f t="shared" ca="1" si="159"/>
        <v>#VALUE!</v>
      </c>
      <c r="E385" s="51" t="e">
        <f t="shared" ca="1" si="150"/>
        <v>#VALUE!</v>
      </c>
      <c r="F385" s="70" t="e">
        <f t="shared" ca="1" si="151"/>
        <v>#VALUE!</v>
      </c>
      <c r="G385" s="11" t="e">
        <f ca="1">IF(F385="",SUM($G$17:G384),IF(F385=12,(B385*$C$2*2),($C$2*B385)))</f>
        <v>#VALUE!</v>
      </c>
      <c r="H385" s="61" t="e">
        <f ca="1">IF(F385="",SUM($H$17:H384),IF($O$11=1,G385,IF($O$11=2,((G385/$C$2)*8.5%),IF($O$11=3,0,0))))</f>
        <v>#VALUE!</v>
      </c>
      <c r="I385" s="61" t="e">
        <f ca="1">IF(F385&lt;&gt;"",IF($H$4&lt;&gt;"Sim",(G385+H385)*$G$9,((G385+H385)*$G$8)),SUM($I$17:I384))</f>
        <v>#VALUE!</v>
      </c>
      <c r="J385" s="61" t="e">
        <f t="shared" ca="1" si="141"/>
        <v>#VALUE!</v>
      </c>
      <c r="K385" s="61">
        <f t="shared" si="142"/>
        <v>0</v>
      </c>
      <c r="L385" s="61">
        <f t="shared" si="143"/>
        <v>0</v>
      </c>
      <c r="M385" s="61">
        <f t="shared" si="144"/>
        <v>0</v>
      </c>
      <c r="N385" s="61" t="e">
        <f ca="1">IF(F385&lt;&gt;"",SUM(J385:M385),SUM($N$17:N384))</f>
        <v>#VALUE!</v>
      </c>
      <c r="O385" s="8" t="e">
        <f ca="1">IF(F385="",SUM($O$17:O384),P384*$H$1)</f>
        <v>#VALUE!</v>
      </c>
      <c r="P385" s="8" t="e">
        <f t="shared" ca="1" si="152"/>
        <v>#VALUE!</v>
      </c>
      <c r="R385" s="51"/>
      <c r="S385" s="36">
        <v>369</v>
      </c>
      <c r="T385" s="12">
        <v>9</v>
      </c>
      <c r="U385" s="8">
        <f t="shared" ca="1" si="155"/>
        <v>0</v>
      </c>
      <c r="V385" s="10">
        <f t="shared" ca="1" si="156"/>
        <v>0</v>
      </c>
      <c r="W385" s="8">
        <f t="shared" ca="1" si="157"/>
        <v>0</v>
      </c>
      <c r="X385" s="8">
        <f t="shared" ca="1" si="158"/>
        <v>0</v>
      </c>
      <c r="Y385">
        <f t="shared" ca="1" si="153"/>
        <v>369</v>
      </c>
      <c r="AA385" s="202">
        <f t="shared" ca="1" si="145"/>
        <v>0</v>
      </c>
      <c r="AB385" s="202"/>
      <c r="AC385" s="38">
        <f t="shared" ca="1" si="154"/>
        <v>369</v>
      </c>
    </row>
    <row r="386" spans="1:29" x14ac:dyDescent="0.25">
      <c r="A386" s="10" t="e">
        <f t="shared" ca="1" si="146"/>
        <v>#VALUE!</v>
      </c>
      <c r="B386" s="10" t="e">
        <f t="shared" ca="1" si="147"/>
        <v>#VALUE!</v>
      </c>
      <c r="C386" s="10" t="e">
        <f t="shared" ca="1" si="148"/>
        <v>#VALUE!</v>
      </c>
      <c r="D386" s="43" t="e">
        <f t="shared" ca="1" si="159"/>
        <v>#VALUE!</v>
      </c>
      <c r="E386" s="51" t="e">
        <f t="shared" ca="1" si="150"/>
        <v>#VALUE!</v>
      </c>
      <c r="F386" s="70" t="e">
        <f t="shared" ca="1" si="151"/>
        <v>#VALUE!</v>
      </c>
      <c r="G386" s="11" t="e">
        <f ca="1">IF(F386="",SUM($G$17:G385),IF(F386=12,(B386*$C$2*2),($C$2*B386)))</f>
        <v>#VALUE!</v>
      </c>
      <c r="H386" s="61" t="e">
        <f ca="1">IF(F386="",SUM($H$17:H385),IF($O$11=1,G386,IF($O$11=2,((G386/$C$2)*8.5%),IF($O$11=3,0,0))))</f>
        <v>#VALUE!</v>
      </c>
      <c r="I386" s="61" t="e">
        <f ca="1">IF(F386&lt;&gt;"",IF($H$4&lt;&gt;"Sim",(G386+H386)*$G$9,((G386+H386)*$G$8)),SUM($I$17:I385))</f>
        <v>#VALUE!</v>
      </c>
      <c r="J386" s="61" t="e">
        <f t="shared" ca="1" si="141"/>
        <v>#VALUE!</v>
      </c>
      <c r="K386" s="61">
        <f t="shared" si="142"/>
        <v>0</v>
      </c>
      <c r="L386" s="61">
        <f t="shared" si="143"/>
        <v>0</v>
      </c>
      <c r="M386" s="61">
        <f t="shared" si="144"/>
        <v>0</v>
      </c>
      <c r="N386" s="61" t="e">
        <f ca="1">IF(F386&lt;&gt;"",SUM(J386:M386),SUM($N$17:N385))</f>
        <v>#VALUE!</v>
      </c>
      <c r="O386" s="8" t="e">
        <f ca="1">IF(F386="",SUM($O$17:O385),P385*$H$1)</f>
        <v>#VALUE!</v>
      </c>
      <c r="P386" s="8" t="e">
        <f t="shared" ca="1" si="152"/>
        <v>#VALUE!</v>
      </c>
      <c r="R386" s="51"/>
      <c r="S386" s="36">
        <v>370</v>
      </c>
      <c r="T386" s="12">
        <v>10</v>
      </c>
      <c r="U386" s="8">
        <f t="shared" ca="1" si="155"/>
        <v>0</v>
      </c>
      <c r="V386" s="10">
        <f t="shared" ca="1" si="156"/>
        <v>0</v>
      </c>
      <c r="W386" s="8">
        <f t="shared" ca="1" si="157"/>
        <v>0</v>
      </c>
      <c r="X386" s="8">
        <f t="shared" ca="1" si="158"/>
        <v>0</v>
      </c>
      <c r="Y386">
        <f t="shared" ca="1" si="153"/>
        <v>370</v>
      </c>
      <c r="AA386" s="202">
        <f t="shared" ca="1" si="145"/>
        <v>0</v>
      </c>
      <c r="AB386" s="202"/>
      <c r="AC386" s="38">
        <f t="shared" ca="1" si="154"/>
        <v>370</v>
      </c>
    </row>
    <row r="387" spans="1:29" x14ac:dyDescent="0.25">
      <c r="A387" s="10" t="e">
        <f t="shared" ca="1" si="146"/>
        <v>#VALUE!</v>
      </c>
      <c r="B387" s="10" t="e">
        <f t="shared" ca="1" si="147"/>
        <v>#VALUE!</v>
      </c>
      <c r="C387" s="10" t="e">
        <f t="shared" ca="1" si="148"/>
        <v>#VALUE!</v>
      </c>
      <c r="D387" s="43" t="e">
        <f t="shared" ca="1" si="159"/>
        <v>#VALUE!</v>
      </c>
      <c r="E387" s="51" t="e">
        <f t="shared" ca="1" si="150"/>
        <v>#VALUE!</v>
      </c>
      <c r="F387" s="70" t="e">
        <f t="shared" ca="1" si="151"/>
        <v>#VALUE!</v>
      </c>
      <c r="G387" s="11" t="e">
        <f ca="1">IF(F387="",SUM($G$17:G386),IF(F387=12,(B387*$C$2*2),($C$2*B387)))</f>
        <v>#VALUE!</v>
      </c>
      <c r="H387" s="61" t="e">
        <f ca="1">IF(F387="",SUM($H$17:H386),IF($O$11=1,G387,IF($O$11=2,((G387/$C$2)*8.5%),IF($O$11=3,0,0))))</f>
        <v>#VALUE!</v>
      </c>
      <c r="I387" s="61" t="e">
        <f ca="1">IF(F387&lt;&gt;"",IF($H$4&lt;&gt;"Sim",(G387+H387)*$G$9,((G387+H387)*$G$8)),SUM($I$17:I386))</f>
        <v>#VALUE!</v>
      </c>
      <c r="J387" s="61" t="e">
        <f t="shared" ca="1" si="141"/>
        <v>#VALUE!</v>
      </c>
      <c r="K387" s="61">
        <f t="shared" si="142"/>
        <v>0</v>
      </c>
      <c r="L387" s="61">
        <f t="shared" si="143"/>
        <v>0</v>
      </c>
      <c r="M387" s="61">
        <f t="shared" si="144"/>
        <v>0</v>
      </c>
      <c r="N387" s="61" t="e">
        <f ca="1">IF(F387&lt;&gt;"",SUM(J387:M387),SUM($N$17:N386))</f>
        <v>#VALUE!</v>
      </c>
      <c r="O387" s="8" t="e">
        <f ca="1">IF(F387="",SUM($O$17:O386),P386*$H$1)</f>
        <v>#VALUE!</v>
      </c>
      <c r="P387" s="8" t="e">
        <f t="shared" ca="1" si="152"/>
        <v>#VALUE!</v>
      </c>
      <c r="R387" s="51"/>
      <c r="S387" s="36">
        <v>371</v>
      </c>
      <c r="T387" s="12">
        <v>11</v>
      </c>
      <c r="U387" s="8">
        <f t="shared" ca="1" si="155"/>
        <v>0</v>
      </c>
      <c r="V387" s="10">
        <f t="shared" ca="1" si="156"/>
        <v>0</v>
      </c>
      <c r="W387" s="8">
        <f t="shared" ca="1" si="157"/>
        <v>0</v>
      </c>
      <c r="X387" s="8">
        <f t="shared" ca="1" si="158"/>
        <v>0</v>
      </c>
      <c r="Y387">
        <f t="shared" ca="1" si="153"/>
        <v>371</v>
      </c>
      <c r="AA387" s="202">
        <f t="shared" ca="1" si="145"/>
        <v>0</v>
      </c>
      <c r="AB387" s="202"/>
      <c r="AC387" s="38">
        <f t="shared" ca="1" si="154"/>
        <v>371</v>
      </c>
    </row>
    <row r="388" spans="1:29" x14ac:dyDescent="0.25">
      <c r="A388" s="10" t="e">
        <f t="shared" ca="1" si="146"/>
        <v>#VALUE!</v>
      </c>
      <c r="B388" s="10" t="e">
        <f t="shared" ca="1" si="147"/>
        <v>#VALUE!</v>
      </c>
      <c r="C388" s="10" t="e">
        <f t="shared" ca="1" si="148"/>
        <v>#VALUE!</v>
      </c>
      <c r="D388" s="43" t="e">
        <f t="shared" ca="1" si="159"/>
        <v>#VALUE!</v>
      </c>
      <c r="E388" s="51" t="e">
        <f t="shared" ca="1" si="150"/>
        <v>#VALUE!</v>
      </c>
      <c r="F388" s="70" t="e">
        <f t="shared" ca="1" si="151"/>
        <v>#VALUE!</v>
      </c>
      <c r="G388" s="11" t="e">
        <f ca="1">IF(F388="",SUM($G$17:G387),IF(F388=12,(B388*$C$2*2),($C$2*B388)))</f>
        <v>#VALUE!</v>
      </c>
      <c r="H388" s="61" t="e">
        <f ca="1">IF(F388="",SUM($H$17:H387),IF($O$11=1,G388,IF($O$11=2,((G388/$C$2)*8.5%),IF($O$11=3,0,0))))</f>
        <v>#VALUE!</v>
      </c>
      <c r="I388" s="61" t="e">
        <f ca="1">IF(F388&lt;&gt;"",IF($H$4&lt;&gt;"Sim",(G388+H388)*$G$9,((G388+H388)*$G$8)),SUM($I$17:I387))</f>
        <v>#VALUE!</v>
      </c>
      <c r="J388" s="61" t="e">
        <f t="shared" ca="1" si="141"/>
        <v>#VALUE!</v>
      </c>
      <c r="K388" s="61">
        <f t="shared" si="142"/>
        <v>0</v>
      </c>
      <c r="L388" s="61">
        <f t="shared" si="143"/>
        <v>0</v>
      </c>
      <c r="M388" s="61">
        <f t="shared" si="144"/>
        <v>0</v>
      </c>
      <c r="N388" s="61" t="e">
        <f ca="1">IF(F388&lt;&gt;"",SUM(J388:M388),SUM($N$17:N387))</f>
        <v>#VALUE!</v>
      </c>
      <c r="O388" s="8" t="e">
        <f ca="1">IF(F388="",SUM($O$17:O387),P387*$H$1)</f>
        <v>#VALUE!</v>
      </c>
      <c r="P388" s="8" t="e">
        <f t="shared" ca="1" si="152"/>
        <v>#VALUE!</v>
      </c>
      <c r="R388" s="51"/>
      <c r="S388" s="36">
        <v>372</v>
      </c>
      <c r="T388" s="12">
        <v>12</v>
      </c>
      <c r="U388" s="8">
        <f t="shared" ca="1" si="155"/>
        <v>0</v>
      </c>
      <c r="V388" s="10">
        <f t="shared" ca="1" si="156"/>
        <v>0</v>
      </c>
      <c r="W388" s="8">
        <f t="shared" ca="1" si="157"/>
        <v>0</v>
      </c>
      <c r="X388" s="8">
        <f t="shared" ca="1" si="158"/>
        <v>0</v>
      </c>
      <c r="Y388">
        <f t="shared" ca="1" si="153"/>
        <v>372</v>
      </c>
      <c r="AA388" s="202">
        <f t="shared" ca="1" si="145"/>
        <v>0</v>
      </c>
      <c r="AB388" s="202"/>
      <c r="AC388" s="38">
        <f t="shared" ca="1" si="154"/>
        <v>372</v>
      </c>
    </row>
    <row r="389" spans="1:29" x14ac:dyDescent="0.25">
      <c r="A389" s="93" t="e">
        <f t="shared" ca="1" si="146"/>
        <v>#VALUE!</v>
      </c>
      <c r="B389" s="93" t="e">
        <f t="shared" ca="1" si="147"/>
        <v>#VALUE!</v>
      </c>
      <c r="C389" s="93" t="e">
        <f t="shared" ca="1" si="148"/>
        <v>#VALUE!</v>
      </c>
      <c r="D389" s="99" t="e">
        <f t="shared" ca="1" si="159"/>
        <v>#VALUE!</v>
      </c>
      <c r="E389" s="94" t="e">
        <f t="shared" ca="1" si="150"/>
        <v>#VALUE!</v>
      </c>
      <c r="F389" s="95" t="e">
        <f t="shared" ca="1" si="151"/>
        <v>#VALUE!</v>
      </c>
      <c r="G389" s="100" t="e">
        <f ca="1">IF(F389="",SUM($G$17:G388),IF(F389=12,(B389*$C$2*2),($C$2*B389)))</f>
        <v>#VALUE!</v>
      </c>
      <c r="H389" s="101" t="e">
        <f ca="1">IF(F389="",SUM($H$17:H388),IF($O$11=1,G389,IF($O$11=2,((G389/$C$2)*8.5%),IF($O$11=3,0,0))))</f>
        <v>#VALUE!</v>
      </c>
      <c r="I389" s="101" t="e">
        <f ca="1">IF(F389&lt;&gt;"",IF($H$4&lt;&gt;"Sim",(G389+H389)*$G$9,((G389+H389)*$G$8)),SUM($I$17:I388))</f>
        <v>#VALUE!</v>
      </c>
      <c r="J389" s="101" t="e">
        <f t="shared" ca="1" si="141"/>
        <v>#VALUE!</v>
      </c>
      <c r="K389" s="101">
        <f t="shared" si="142"/>
        <v>0</v>
      </c>
      <c r="L389" s="101">
        <f t="shared" si="143"/>
        <v>0</v>
      </c>
      <c r="M389" s="101">
        <f t="shared" si="144"/>
        <v>0</v>
      </c>
      <c r="N389" s="101" t="e">
        <f ca="1">IF(F389&lt;&gt;"",SUM(J389:M389),SUM($N$17:N388))</f>
        <v>#VALUE!</v>
      </c>
      <c r="O389" s="96" t="e">
        <f ca="1">IF(F389="",SUM($O$17:O388),P388*$H$1)</f>
        <v>#VALUE!</v>
      </c>
      <c r="P389" s="96" t="e">
        <f t="shared" ca="1" si="152"/>
        <v>#VALUE!</v>
      </c>
      <c r="R389" s="49">
        <v>32</v>
      </c>
      <c r="S389" s="36">
        <v>373</v>
      </c>
      <c r="T389" s="22">
        <v>1</v>
      </c>
      <c r="U389" s="21">
        <f t="shared" ca="1" si="155"/>
        <v>0</v>
      </c>
      <c r="V389" s="19">
        <f t="shared" ca="1" si="156"/>
        <v>0</v>
      </c>
      <c r="W389" s="21">
        <f t="shared" ca="1" si="157"/>
        <v>0</v>
      </c>
      <c r="X389" s="21">
        <f t="shared" ca="1" si="158"/>
        <v>0</v>
      </c>
      <c r="Y389">
        <f t="shared" ca="1" si="153"/>
        <v>373</v>
      </c>
      <c r="AA389" s="213">
        <f t="shared" ca="1" si="145"/>
        <v>0</v>
      </c>
      <c r="AB389" s="213"/>
      <c r="AC389" s="38">
        <f t="shared" ca="1" si="154"/>
        <v>373</v>
      </c>
    </row>
    <row r="390" spans="1:29" x14ac:dyDescent="0.25">
      <c r="A390" s="93" t="e">
        <f t="shared" ca="1" si="146"/>
        <v>#VALUE!</v>
      </c>
      <c r="B390" s="93" t="e">
        <f t="shared" ca="1" si="147"/>
        <v>#VALUE!</v>
      </c>
      <c r="C390" s="93" t="e">
        <f t="shared" ca="1" si="148"/>
        <v>#VALUE!</v>
      </c>
      <c r="D390" s="99" t="e">
        <f t="shared" ca="1" si="159"/>
        <v>#VALUE!</v>
      </c>
      <c r="E390" s="97" t="e">
        <f t="shared" ca="1" si="150"/>
        <v>#VALUE!</v>
      </c>
      <c r="F390" s="98" t="e">
        <f t="shared" ca="1" si="151"/>
        <v>#VALUE!</v>
      </c>
      <c r="G390" s="100" t="e">
        <f ca="1">IF(F390="",SUM($G$17:G389),IF(F390=12,(B390*$C$2*2),($C$2*B390)))</f>
        <v>#VALUE!</v>
      </c>
      <c r="H390" s="101" t="e">
        <f ca="1">IF(F390="",SUM($H$17:H389),IF($O$11=1,G390,IF($O$11=2,((G390/$C$2)*8.5%),IF($O$11=3,0,0))))</f>
        <v>#VALUE!</v>
      </c>
      <c r="I390" s="101" t="e">
        <f ca="1">IF(F390&lt;&gt;"",IF($H$4&lt;&gt;"Sim",(G390+H390)*$G$9,((G390+H390)*$G$8)),SUM($I$17:I389))</f>
        <v>#VALUE!</v>
      </c>
      <c r="J390" s="101" t="e">
        <f t="shared" ca="1" si="141"/>
        <v>#VALUE!</v>
      </c>
      <c r="K390" s="101">
        <f t="shared" si="142"/>
        <v>0</v>
      </c>
      <c r="L390" s="101">
        <f t="shared" si="143"/>
        <v>0</v>
      </c>
      <c r="M390" s="101">
        <f t="shared" si="144"/>
        <v>0</v>
      </c>
      <c r="N390" s="101" t="e">
        <f ca="1">IF(F390&lt;&gt;"",SUM(J390:M390),SUM($N$17:N389))</f>
        <v>#VALUE!</v>
      </c>
      <c r="O390" s="96" t="e">
        <f ca="1">IF(F390="",SUM($O$17:O389),P389*$H$1)</f>
        <v>#VALUE!</v>
      </c>
      <c r="P390" s="96" t="e">
        <f t="shared" ca="1" si="152"/>
        <v>#VALUE!</v>
      </c>
      <c r="R390" s="50"/>
      <c r="S390" s="36">
        <v>374</v>
      </c>
      <c r="T390" s="22">
        <v>2</v>
      </c>
      <c r="U390" s="21">
        <f t="shared" ca="1" si="155"/>
        <v>0</v>
      </c>
      <c r="V390" s="19">
        <f t="shared" ca="1" si="156"/>
        <v>0</v>
      </c>
      <c r="W390" s="21">
        <f t="shared" ca="1" si="157"/>
        <v>0</v>
      </c>
      <c r="X390" s="21">
        <f t="shared" ca="1" si="158"/>
        <v>0</v>
      </c>
      <c r="Y390">
        <f t="shared" ca="1" si="153"/>
        <v>374</v>
      </c>
      <c r="AA390" s="213">
        <f t="shared" ca="1" si="145"/>
        <v>0</v>
      </c>
      <c r="AB390" s="213"/>
      <c r="AC390" s="38">
        <f t="shared" ca="1" si="154"/>
        <v>374</v>
      </c>
    </row>
    <row r="391" spans="1:29" x14ac:dyDescent="0.25">
      <c r="A391" s="93" t="e">
        <f t="shared" ca="1" si="146"/>
        <v>#VALUE!</v>
      </c>
      <c r="B391" s="93" t="e">
        <f t="shared" ca="1" si="147"/>
        <v>#VALUE!</v>
      </c>
      <c r="C391" s="93" t="e">
        <f t="shared" ca="1" si="148"/>
        <v>#VALUE!</v>
      </c>
      <c r="D391" s="99" t="e">
        <f t="shared" ca="1" si="159"/>
        <v>#VALUE!</v>
      </c>
      <c r="E391" s="97" t="e">
        <f t="shared" ca="1" si="150"/>
        <v>#VALUE!</v>
      </c>
      <c r="F391" s="98" t="e">
        <f t="shared" ca="1" si="151"/>
        <v>#VALUE!</v>
      </c>
      <c r="G391" s="100" t="e">
        <f ca="1">IF(F391="",SUM($G$17:G390),IF(F391=12,(B391*$C$2*2),($C$2*B391)))</f>
        <v>#VALUE!</v>
      </c>
      <c r="H391" s="101" t="e">
        <f ca="1">IF(F391="",SUM($H$17:H390),IF($O$11=1,G391,IF($O$11=2,((G391/$C$2)*8.5%),IF($O$11=3,0,0))))</f>
        <v>#VALUE!</v>
      </c>
      <c r="I391" s="101" t="e">
        <f ca="1">IF(F391&lt;&gt;"",IF($H$4&lt;&gt;"Sim",(G391+H391)*$G$9,((G391+H391)*$G$8)),SUM($I$17:I390))</f>
        <v>#VALUE!</v>
      </c>
      <c r="J391" s="101" t="e">
        <f t="shared" ca="1" si="141"/>
        <v>#VALUE!</v>
      </c>
      <c r="K391" s="101">
        <f t="shared" si="142"/>
        <v>0</v>
      </c>
      <c r="L391" s="101">
        <f t="shared" si="143"/>
        <v>0</v>
      </c>
      <c r="M391" s="101">
        <f t="shared" si="144"/>
        <v>0</v>
      </c>
      <c r="N391" s="101" t="e">
        <f ca="1">IF(F391&lt;&gt;"",SUM(J391:M391),SUM($N$17:N390))</f>
        <v>#VALUE!</v>
      </c>
      <c r="O391" s="96" t="e">
        <f ca="1">IF(F391="",SUM($O$17:O390),P390*$H$1)</f>
        <v>#VALUE!</v>
      </c>
      <c r="P391" s="96" t="e">
        <f t="shared" ca="1" si="152"/>
        <v>#VALUE!</v>
      </c>
      <c r="R391" s="50"/>
      <c r="S391" s="36">
        <v>375</v>
      </c>
      <c r="T391" s="22">
        <v>3</v>
      </c>
      <c r="U391" s="21">
        <f t="shared" ca="1" si="155"/>
        <v>0</v>
      </c>
      <c r="V391" s="19">
        <f t="shared" ca="1" si="156"/>
        <v>0</v>
      </c>
      <c r="W391" s="21">
        <f t="shared" ca="1" si="157"/>
        <v>0</v>
      </c>
      <c r="X391" s="21">
        <f t="shared" ca="1" si="158"/>
        <v>0</v>
      </c>
      <c r="Y391">
        <f t="shared" ca="1" si="153"/>
        <v>375</v>
      </c>
      <c r="AA391" s="213">
        <f t="shared" ca="1" si="145"/>
        <v>0</v>
      </c>
      <c r="AB391" s="213"/>
      <c r="AC391" s="38">
        <f t="shared" ca="1" si="154"/>
        <v>375</v>
      </c>
    </row>
    <row r="392" spans="1:29" x14ac:dyDescent="0.25">
      <c r="A392" s="93" t="e">
        <f t="shared" ca="1" si="146"/>
        <v>#VALUE!</v>
      </c>
      <c r="B392" s="93" t="e">
        <f t="shared" ca="1" si="147"/>
        <v>#VALUE!</v>
      </c>
      <c r="C392" s="93" t="e">
        <f t="shared" ca="1" si="148"/>
        <v>#VALUE!</v>
      </c>
      <c r="D392" s="99" t="e">
        <f t="shared" ca="1" si="159"/>
        <v>#VALUE!</v>
      </c>
      <c r="E392" s="97" t="e">
        <f t="shared" ca="1" si="150"/>
        <v>#VALUE!</v>
      </c>
      <c r="F392" s="98" t="e">
        <f t="shared" ca="1" si="151"/>
        <v>#VALUE!</v>
      </c>
      <c r="G392" s="100" t="e">
        <f ca="1">IF(F392="",SUM($G$17:G391),IF(F392=12,(B392*$C$2*2),($C$2*B392)))</f>
        <v>#VALUE!</v>
      </c>
      <c r="H392" s="101" t="e">
        <f ca="1">IF(F392="",SUM($H$17:H391),IF($O$11=1,G392,IF($O$11=2,((G392/$C$2)*8.5%),IF($O$11=3,0,0))))</f>
        <v>#VALUE!</v>
      </c>
      <c r="I392" s="101" t="e">
        <f ca="1">IF(F392&lt;&gt;"",IF($H$4&lt;&gt;"Sim",(G392+H392)*$G$9,((G392+H392)*$G$8)),SUM($I$17:I391))</f>
        <v>#VALUE!</v>
      </c>
      <c r="J392" s="101" t="e">
        <f t="shared" ca="1" si="141"/>
        <v>#VALUE!</v>
      </c>
      <c r="K392" s="101">
        <f t="shared" si="142"/>
        <v>0</v>
      </c>
      <c r="L392" s="101">
        <f t="shared" si="143"/>
        <v>0</v>
      </c>
      <c r="M392" s="101">
        <f t="shared" si="144"/>
        <v>0</v>
      </c>
      <c r="N392" s="101" t="e">
        <f ca="1">IF(F392&lt;&gt;"",SUM(J392:M392),SUM($N$17:N391))</f>
        <v>#VALUE!</v>
      </c>
      <c r="O392" s="96" t="e">
        <f ca="1">IF(F392="",SUM($O$17:O391),P391*$H$1)</f>
        <v>#VALUE!</v>
      </c>
      <c r="P392" s="96" t="e">
        <f t="shared" ca="1" si="152"/>
        <v>#VALUE!</v>
      </c>
      <c r="R392" s="50"/>
      <c r="S392" s="36">
        <v>376</v>
      </c>
      <c r="T392" s="22">
        <v>4</v>
      </c>
      <c r="U392" s="21">
        <f t="shared" ca="1" si="155"/>
        <v>0</v>
      </c>
      <c r="V392" s="19">
        <f t="shared" ca="1" si="156"/>
        <v>0</v>
      </c>
      <c r="W392" s="21">
        <f t="shared" ca="1" si="157"/>
        <v>0</v>
      </c>
      <c r="X392" s="21">
        <f t="shared" ca="1" si="158"/>
        <v>0</v>
      </c>
      <c r="Y392">
        <f t="shared" ca="1" si="153"/>
        <v>376</v>
      </c>
      <c r="AA392" s="213">
        <f t="shared" ca="1" si="145"/>
        <v>0</v>
      </c>
      <c r="AB392" s="213"/>
      <c r="AC392" s="38">
        <f t="shared" ca="1" si="154"/>
        <v>376</v>
      </c>
    </row>
    <row r="393" spans="1:29" x14ac:dyDescent="0.25">
      <c r="A393" s="93" t="e">
        <f t="shared" ca="1" si="146"/>
        <v>#VALUE!</v>
      </c>
      <c r="B393" s="93" t="e">
        <f t="shared" ca="1" si="147"/>
        <v>#VALUE!</v>
      </c>
      <c r="C393" s="93" t="e">
        <f t="shared" ca="1" si="148"/>
        <v>#VALUE!</v>
      </c>
      <c r="D393" s="99" t="e">
        <f t="shared" ca="1" si="159"/>
        <v>#VALUE!</v>
      </c>
      <c r="E393" s="97" t="e">
        <f t="shared" ca="1" si="150"/>
        <v>#VALUE!</v>
      </c>
      <c r="F393" s="98" t="e">
        <f t="shared" ca="1" si="151"/>
        <v>#VALUE!</v>
      </c>
      <c r="G393" s="100" t="e">
        <f ca="1">IF(F393="",SUM($G$17:G392),IF(F393=12,(B393*$C$2*2),($C$2*B393)))</f>
        <v>#VALUE!</v>
      </c>
      <c r="H393" s="101" t="e">
        <f ca="1">IF(F393="",SUM($H$17:H392),IF($O$11=1,G393,IF($O$11=2,((G393/$C$2)*8.5%),IF($O$11=3,0,0))))</f>
        <v>#VALUE!</v>
      </c>
      <c r="I393" s="101" t="e">
        <f ca="1">IF(F393&lt;&gt;"",IF($H$4&lt;&gt;"Sim",(G393+H393)*$G$9,((G393+H393)*$G$8)),SUM($I$17:I392))</f>
        <v>#VALUE!</v>
      </c>
      <c r="J393" s="101" t="e">
        <f t="shared" ca="1" si="141"/>
        <v>#VALUE!</v>
      </c>
      <c r="K393" s="101">
        <f t="shared" si="142"/>
        <v>0</v>
      </c>
      <c r="L393" s="101">
        <f t="shared" si="143"/>
        <v>0</v>
      </c>
      <c r="M393" s="101">
        <f t="shared" si="144"/>
        <v>0</v>
      </c>
      <c r="N393" s="101" t="e">
        <f ca="1">IF(F393&lt;&gt;"",SUM(J393:M393),SUM($N$17:N392))</f>
        <v>#VALUE!</v>
      </c>
      <c r="O393" s="96" t="e">
        <f ca="1">IF(F393="",SUM($O$17:O392),P392*$H$1)</f>
        <v>#VALUE!</v>
      </c>
      <c r="P393" s="96" t="e">
        <f t="shared" ca="1" si="152"/>
        <v>#VALUE!</v>
      </c>
      <c r="R393" s="50"/>
      <c r="S393" s="36">
        <v>377</v>
      </c>
      <c r="T393" s="22">
        <v>5</v>
      </c>
      <c r="U393" s="21">
        <f t="shared" ca="1" si="155"/>
        <v>0</v>
      </c>
      <c r="V393" s="19">
        <f t="shared" ca="1" si="156"/>
        <v>0</v>
      </c>
      <c r="W393" s="21">
        <f t="shared" ca="1" si="157"/>
        <v>0</v>
      </c>
      <c r="X393" s="21">
        <f t="shared" ca="1" si="158"/>
        <v>0</v>
      </c>
      <c r="Y393">
        <f t="shared" ca="1" si="153"/>
        <v>377</v>
      </c>
      <c r="AA393" s="213">
        <f t="shared" ca="1" si="145"/>
        <v>0</v>
      </c>
      <c r="AB393" s="213"/>
      <c r="AC393" s="38">
        <f t="shared" ca="1" si="154"/>
        <v>377</v>
      </c>
    </row>
    <row r="394" spans="1:29" x14ac:dyDescent="0.25">
      <c r="A394" s="93" t="e">
        <f t="shared" ca="1" si="146"/>
        <v>#VALUE!</v>
      </c>
      <c r="B394" s="93" t="e">
        <f t="shared" ca="1" si="147"/>
        <v>#VALUE!</v>
      </c>
      <c r="C394" s="93" t="e">
        <f t="shared" ca="1" si="148"/>
        <v>#VALUE!</v>
      </c>
      <c r="D394" s="99" t="e">
        <f t="shared" ca="1" si="159"/>
        <v>#VALUE!</v>
      </c>
      <c r="E394" s="97" t="e">
        <f t="shared" ca="1" si="150"/>
        <v>#VALUE!</v>
      </c>
      <c r="F394" s="98" t="e">
        <f t="shared" ca="1" si="151"/>
        <v>#VALUE!</v>
      </c>
      <c r="G394" s="100" t="e">
        <f ca="1">IF(F394="",SUM($G$17:G393),IF(F394=12,(B394*$C$2*2),($C$2*B394)))</f>
        <v>#VALUE!</v>
      </c>
      <c r="H394" s="101" t="e">
        <f ca="1">IF(F394="",SUM($H$17:H393),IF($O$11=1,G394,IF($O$11=2,((G394/$C$2)*8.5%),IF($O$11=3,0,0))))</f>
        <v>#VALUE!</v>
      </c>
      <c r="I394" s="101" t="e">
        <f ca="1">IF(F394&lt;&gt;"",IF($H$4&lt;&gt;"Sim",(G394+H394)*$G$9,((G394+H394)*$G$8)),SUM($I$17:I393))</f>
        <v>#VALUE!</v>
      </c>
      <c r="J394" s="101" t="e">
        <f t="shared" ca="1" si="141"/>
        <v>#VALUE!</v>
      </c>
      <c r="K394" s="101">
        <f t="shared" si="142"/>
        <v>0</v>
      </c>
      <c r="L394" s="101">
        <f t="shared" si="143"/>
        <v>0</v>
      </c>
      <c r="M394" s="101">
        <f t="shared" si="144"/>
        <v>0</v>
      </c>
      <c r="N394" s="101" t="e">
        <f ca="1">IF(F394&lt;&gt;"",SUM(J394:M394),SUM($N$17:N393))</f>
        <v>#VALUE!</v>
      </c>
      <c r="O394" s="96" t="e">
        <f ca="1">IF(F394="",SUM($O$17:O393),P393*$H$1)</f>
        <v>#VALUE!</v>
      </c>
      <c r="P394" s="96" t="e">
        <f t="shared" ca="1" si="152"/>
        <v>#VALUE!</v>
      </c>
      <c r="R394" s="50"/>
      <c r="S394" s="36">
        <v>378</v>
      </c>
      <c r="T394" s="22">
        <v>6</v>
      </c>
      <c r="U394" s="21">
        <f t="shared" ca="1" si="155"/>
        <v>0</v>
      </c>
      <c r="V394" s="19">
        <f t="shared" ca="1" si="156"/>
        <v>0</v>
      </c>
      <c r="W394" s="21">
        <f t="shared" ca="1" si="157"/>
        <v>0</v>
      </c>
      <c r="X394" s="21">
        <f t="shared" ca="1" si="158"/>
        <v>0</v>
      </c>
      <c r="Y394">
        <f t="shared" ca="1" si="153"/>
        <v>378</v>
      </c>
      <c r="AA394" s="213">
        <f t="shared" ca="1" si="145"/>
        <v>0</v>
      </c>
      <c r="AB394" s="213"/>
      <c r="AC394" s="38">
        <f t="shared" ca="1" si="154"/>
        <v>378</v>
      </c>
    </row>
    <row r="395" spans="1:29" x14ac:dyDescent="0.25">
      <c r="A395" s="93" t="e">
        <f t="shared" ca="1" si="146"/>
        <v>#VALUE!</v>
      </c>
      <c r="B395" s="93" t="e">
        <f t="shared" ca="1" si="147"/>
        <v>#VALUE!</v>
      </c>
      <c r="C395" s="93" t="e">
        <f t="shared" ca="1" si="148"/>
        <v>#VALUE!</v>
      </c>
      <c r="D395" s="99" t="e">
        <f t="shared" ca="1" si="159"/>
        <v>#VALUE!</v>
      </c>
      <c r="E395" s="97" t="e">
        <f t="shared" ca="1" si="150"/>
        <v>#VALUE!</v>
      </c>
      <c r="F395" s="98" t="e">
        <f t="shared" ca="1" si="151"/>
        <v>#VALUE!</v>
      </c>
      <c r="G395" s="100" t="e">
        <f ca="1">IF(F395="",SUM($G$17:G394),IF(F395=12,(B395*$C$2*2),($C$2*B395)))</f>
        <v>#VALUE!</v>
      </c>
      <c r="H395" s="101" t="e">
        <f ca="1">IF(F395="",SUM($H$17:H394),IF($O$11=1,G395,IF($O$11=2,((G395/$C$2)*8.5%),IF($O$11=3,0,0))))</f>
        <v>#VALUE!</v>
      </c>
      <c r="I395" s="101" t="e">
        <f ca="1">IF(F395&lt;&gt;"",IF($H$4&lt;&gt;"Sim",(G395+H395)*$G$9,((G395+H395)*$G$8)),SUM($I$17:I394))</f>
        <v>#VALUE!</v>
      </c>
      <c r="J395" s="101" t="e">
        <f t="shared" ca="1" si="141"/>
        <v>#VALUE!</v>
      </c>
      <c r="K395" s="101">
        <f t="shared" si="142"/>
        <v>0</v>
      </c>
      <c r="L395" s="101">
        <f t="shared" si="143"/>
        <v>0</v>
      </c>
      <c r="M395" s="101">
        <f t="shared" si="144"/>
        <v>0</v>
      </c>
      <c r="N395" s="101" t="e">
        <f ca="1">IF(F395&lt;&gt;"",SUM(J395:M395),SUM($N$17:N394))</f>
        <v>#VALUE!</v>
      </c>
      <c r="O395" s="96" t="e">
        <f ca="1">IF(F395="",SUM($O$17:O394),P394*$H$1)</f>
        <v>#VALUE!</v>
      </c>
      <c r="P395" s="96" t="e">
        <f t="shared" ca="1" si="152"/>
        <v>#VALUE!</v>
      </c>
      <c r="R395" s="50"/>
      <c r="S395" s="36">
        <v>379</v>
      </c>
      <c r="T395" s="22">
        <v>7</v>
      </c>
      <c r="U395" s="21">
        <f t="shared" ca="1" si="155"/>
        <v>0</v>
      </c>
      <c r="V395" s="19">
        <f t="shared" ca="1" si="156"/>
        <v>0</v>
      </c>
      <c r="W395" s="21">
        <f t="shared" ca="1" si="157"/>
        <v>0</v>
      </c>
      <c r="X395" s="21">
        <f t="shared" ca="1" si="158"/>
        <v>0</v>
      </c>
      <c r="Y395">
        <f t="shared" ca="1" si="153"/>
        <v>379</v>
      </c>
      <c r="AA395" s="213">
        <f t="shared" ca="1" si="145"/>
        <v>0</v>
      </c>
      <c r="AB395" s="213"/>
      <c r="AC395" s="38">
        <f t="shared" ca="1" si="154"/>
        <v>379</v>
      </c>
    </row>
    <row r="396" spans="1:29" x14ac:dyDescent="0.25">
      <c r="A396" s="93" t="e">
        <f t="shared" ca="1" si="146"/>
        <v>#VALUE!</v>
      </c>
      <c r="B396" s="93" t="e">
        <f t="shared" ca="1" si="147"/>
        <v>#VALUE!</v>
      </c>
      <c r="C396" s="93" t="e">
        <f t="shared" ca="1" si="148"/>
        <v>#VALUE!</v>
      </c>
      <c r="D396" s="99" t="e">
        <f t="shared" ca="1" si="159"/>
        <v>#VALUE!</v>
      </c>
      <c r="E396" s="97" t="e">
        <f t="shared" ca="1" si="150"/>
        <v>#VALUE!</v>
      </c>
      <c r="F396" s="98" t="e">
        <f t="shared" ca="1" si="151"/>
        <v>#VALUE!</v>
      </c>
      <c r="G396" s="100" t="e">
        <f ca="1">IF(F396="",SUM($G$17:G395),IF(F396=12,(B396*$C$2*2),($C$2*B396)))</f>
        <v>#VALUE!</v>
      </c>
      <c r="H396" s="101" t="e">
        <f ca="1">IF(F396="",SUM($H$17:H395),IF($O$11=1,G396,IF($O$11=2,((G396/$C$2)*8.5%),IF($O$11=3,0,0))))</f>
        <v>#VALUE!</v>
      </c>
      <c r="I396" s="101" t="e">
        <f ca="1">IF(F396&lt;&gt;"",IF($H$4&lt;&gt;"Sim",(G396+H396)*$G$9,((G396+H396)*$G$8)),SUM($I$17:I395))</f>
        <v>#VALUE!</v>
      </c>
      <c r="J396" s="101" t="e">
        <f t="shared" ca="1" si="141"/>
        <v>#VALUE!</v>
      </c>
      <c r="K396" s="101">
        <f t="shared" si="142"/>
        <v>0</v>
      </c>
      <c r="L396" s="101">
        <f t="shared" si="143"/>
        <v>0</v>
      </c>
      <c r="M396" s="101">
        <f t="shared" si="144"/>
        <v>0</v>
      </c>
      <c r="N396" s="101" t="e">
        <f ca="1">IF(F396&lt;&gt;"",SUM(J396:M396),SUM($N$17:N395))</f>
        <v>#VALUE!</v>
      </c>
      <c r="O396" s="96" t="e">
        <f ca="1">IF(F396="",SUM($O$17:O395),P395*$H$1)</f>
        <v>#VALUE!</v>
      </c>
      <c r="P396" s="96" t="e">
        <f t="shared" ca="1" si="152"/>
        <v>#VALUE!</v>
      </c>
      <c r="R396" s="50"/>
      <c r="S396" s="36">
        <v>380</v>
      </c>
      <c r="T396" s="22">
        <v>8</v>
      </c>
      <c r="U396" s="21">
        <f t="shared" ca="1" si="155"/>
        <v>0</v>
      </c>
      <c r="V396" s="19">
        <f t="shared" ca="1" si="156"/>
        <v>0</v>
      </c>
      <c r="W396" s="21">
        <f t="shared" ca="1" si="157"/>
        <v>0</v>
      </c>
      <c r="X396" s="21">
        <f t="shared" ca="1" si="158"/>
        <v>0</v>
      </c>
      <c r="Y396">
        <f t="shared" ca="1" si="153"/>
        <v>380</v>
      </c>
      <c r="AA396" s="213">
        <f t="shared" ca="1" si="145"/>
        <v>0</v>
      </c>
      <c r="AB396" s="213"/>
      <c r="AC396" s="38">
        <f t="shared" ca="1" si="154"/>
        <v>380</v>
      </c>
    </row>
    <row r="397" spans="1:29" x14ac:dyDescent="0.25">
      <c r="A397" s="93" t="e">
        <f t="shared" ca="1" si="146"/>
        <v>#VALUE!</v>
      </c>
      <c r="B397" s="93" t="e">
        <f t="shared" ca="1" si="147"/>
        <v>#VALUE!</v>
      </c>
      <c r="C397" s="93" t="e">
        <f t="shared" ca="1" si="148"/>
        <v>#VALUE!</v>
      </c>
      <c r="D397" s="99" t="e">
        <f t="shared" ca="1" si="159"/>
        <v>#VALUE!</v>
      </c>
      <c r="E397" s="97" t="e">
        <f t="shared" ca="1" si="150"/>
        <v>#VALUE!</v>
      </c>
      <c r="F397" s="98" t="e">
        <f t="shared" ca="1" si="151"/>
        <v>#VALUE!</v>
      </c>
      <c r="G397" s="100" t="e">
        <f ca="1">IF(F397="",SUM($G$17:G396),IF(F397=12,(B397*$C$2*2),($C$2*B397)))</f>
        <v>#VALUE!</v>
      </c>
      <c r="H397" s="101" t="e">
        <f ca="1">IF(F397="",SUM($H$17:H396),IF($O$11=1,G397,IF($O$11=2,((G397/$C$2)*8.5%),IF($O$11=3,0,0))))</f>
        <v>#VALUE!</v>
      </c>
      <c r="I397" s="101" t="e">
        <f ca="1">IF(F397&lt;&gt;"",IF($H$4&lt;&gt;"Sim",(G397+H397)*$G$9,((G397+H397)*$G$8)),SUM($I$17:I396))</f>
        <v>#VALUE!</v>
      </c>
      <c r="J397" s="101" t="e">
        <f t="shared" ca="1" si="141"/>
        <v>#VALUE!</v>
      </c>
      <c r="K397" s="101">
        <f t="shared" si="142"/>
        <v>0</v>
      </c>
      <c r="L397" s="101">
        <f t="shared" si="143"/>
        <v>0</v>
      </c>
      <c r="M397" s="101">
        <f t="shared" si="144"/>
        <v>0</v>
      </c>
      <c r="N397" s="101" t="e">
        <f ca="1">IF(F397&lt;&gt;"",SUM(J397:M397),SUM($N$17:N396))</f>
        <v>#VALUE!</v>
      </c>
      <c r="O397" s="96" t="e">
        <f ca="1">IF(F397="",SUM($O$17:O396),P396*$H$1)</f>
        <v>#VALUE!</v>
      </c>
      <c r="P397" s="96" t="e">
        <f t="shared" ca="1" si="152"/>
        <v>#VALUE!</v>
      </c>
      <c r="R397" s="50"/>
      <c r="S397" s="36">
        <v>381</v>
      </c>
      <c r="T397" s="22">
        <v>9</v>
      </c>
      <c r="U397" s="21">
        <f t="shared" ca="1" si="155"/>
        <v>0</v>
      </c>
      <c r="V397" s="19">
        <f t="shared" ca="1" si="156"/>
        <v>0</v>
      </c>
      <c r="W397" s="21">
        <f t="shared" ca="1" si="157"/>
        <v>0</v>
      </c>
      <c r="X397" s="21">
        <f t="shared" ca="1" si="158"/>
        <v>0</v>
      </c>
      <c r="Y397">
        <f t="shared" ca="1" si="153"/>
        <v>381</v>
      </c>
      <c r="AA397" s="213">
        <f t="shared" ca="1" si="145"/>
        <v>0</v>
      </c>
      <c r="AB397" s="213"/>
      <c r="AC397" s="38">
        <f t="shared" ca="1" si="154"/>
        <v>381</v>
      </c>
    </row>
    <row r="398" spans="1:29" x14ac:dyDescent="0.25">
      <c r="A398" s="93" t="e">
        <f t="shared" ca="1" si="146"/>
        <v>#VALUE!</v>
      </c>
      <c r="B398" s="93" t="e">
        <f t="shared" ca="1" si="147"/>
        <v>#VALUE!</v>
      </c>
      <c r="C398" s="93" t="e">
        <f t="shared" ca="1" si="148"/>
        <v>#VALUE!</v>
      </c>
      <c r="D398" s="99" t="e">
        <f t="shared" ca="1" si="159"/>
        <v>#VALUE!</v>
      </c>
      <c r="E398" s="97" t="e">
        <f t="shared" ca="1" si="150"/>
        <v>#VALUE!</v>
      </c>
      <c r="F398" s="98" t="e">
        <f t="shared" ca="1" si="151"/>
        <v>#VALUE!</v>
      </c>
      <c r="G398" s="100" t="e">
        <f ca="1">IF(F398="",SUM($G$17:G397),IF(F398=12,(B398*$C$2*2),($C$2*B398)))</f>
        <v>#VALUE!</v>
      </c>
      <c r="H398" s="101" t="e">
        <f ca="1">IF(F398="",SUM($H$17:H397),IF($O$11=1,G398,IF($O$11=2,((G398/$C$2)*8.5%),IF($O$11=3,0,0))))</f>
        <v>#VALUE!</v>
      </c>
      <c r="I398" s="101" t="e">
        <f ca="1">IF(F398&lt;&gt;"",IF($H$4&lt;&gt;"Sim",(G398+H398)*$G$9,((G398+H398)*$G$8)),SUM($I$17:I397))</f>
        <v>#VALUE!</v>
      </c>
      <c r="J398" s="101" t="e">
        <f t="shared" ca="1" si="141"/>
        <v>#VALUE!</v>
      </c>
      <c r="K398" s="101">
        <f t="shared" si="142"/>
        <v>0</v>
      </c>
      <c r="L398" s="101">
        <f t="shared" si="143"/>
        <v>0</v>
      </c>
      <c r="M398" s="101">
        <f t="shared" si="144"/>
        <v>0</v>
      </c>
      <c r="N398" s="101" t="e">
        <f ca="1">IF(F398&lt;&gt;"",SUM(J398:M398),SUM($N$17:N397))</f>
        <v>#VALUE!</v>
      </c>
      <c r="O398" s="96" t="e">
        <f ca="1">IF(F398="",SUM($O$17:O397),P397*$H$1)</f>
        <v>#VALUE!</v>
      </c>
      <c r="P398" s="96" t="e">
        <f t="shared" ca="1" si="152"/>
        <v>#VALUE!</v>
      </c>
      <c r="R398" s="50"/>
      <c r="S398" s="36">
        <v>382</v>
      </c>
      <c r="T398" s="22">
        <v>10</v>
      </c>
      <c r="U398" s="21">
        <f t="shared" ca="1" si="155"/>
        <v>0</v>
      </c>
      <c r="V398" s="19">
        <f t="shared" ca="1" si="156"/>
        <v>0</v>
      </c>
      <c r="W398" s="21">
        <f t="shared" ca="1" si="157"/>
        <v>0</v>
      </c>
      <c r="X398" s="21">
        <f t="shared" ca="1" si="158"/>
        <v>0</v>
      </c>
      <c r="Y398">
        <f t="shared" ca="1" si="153"/>
        <v>382</v>
      </c>
      <c r="AA398" s="213">
        <f t="shared" ca="1" si="145"/>
        <v>0</v>
      </c>
      <c r="AB398" s="213"/>
      <c r="AC398" s="38">
        <f t="shared" ca="1" si="154"/>
        <v>382</v>
      </c>
    </row>
    <row r="399" spans="1:29" x14ac:dyDescent="0.25">
      <c r="A399" s="93" t="e">
        <f t="shared" ca="1" si="146"/>
        <v>#VALUE!</v>
      </c>
      <c r="B399" s="93" t="e">
        <f t="shared" ca="1" si="147"/>
        <v>#VALUE!</v>
      </c>
      <c r="C399" s="93" t="e">
        <f t="shared" ca="1" si="148"/>
        <v>#VALUE!</v>
      </c>
      <c r="D399" s="99" t="e">
        <f t="shared" ca="1" si="159"/>
        <v>#VALUE!</v>
      </c>
      <c r="E399" s="97" t="e">
        <f t="shared" ca="1" si="150"/>
        <v>#VALUE!</v>
      </c>
      <c r="F399" s="98" t="e">
        <f t="shared" ca="1" si="151"/>
        <v>#VALUE!</v>
      </c>
      <c r="G399" s="100" t="e">
        <f ca="1">IF(F399="",SUM($G$17:G398),IF(F399=12,(B399*$C$2*2),($C$2*B399)))</f>
        <v>#VALUE!</v>
      </c>
      <c r="H399" s="101" t="e">
        <f ca="1">IF(F399="",SUM($H$17:H398),IF($O$11=1,G399,IF($O$11=2,((G399/$C$2)*8.5%),IF($O$11=3,0,0))))</f>
        <v>#VALUE!</v>
      </c>
      <c r="I399" s="101" t="e">
        <f ca="1">IF(F399&lt;&gt;"",IF($H$4&lt;&gt;"Sim",(G399+H399)*$G$9,((G399+H399)*$G$8)),SUM($I$17:I398))</f>
        <v>#VALUE!</v>
      </c>
      <c r="J399" s="101" t="e">
        <f t="shared" ca="1" si="141"/>
        <v>#VALUE!</v>
      </c>
      <c r="K399" s="101">
        <f t="shared" si="142"/>
        <v>0</v>
      </c>
      <c r="L399" s="101">
        <f t="shared" si="143"/>
        <v>0</v>
      </c>
      <c r="M399" s="101">
        <f t="shared" si="144"/>
        <v>0</v>
      </c>
      <c r="N399" s="101" t="e">
        <f ca="1">IF(F399&lt;&gt;"",SUM(J399:M399),SUM($N$17:N398))</f>
        <v>#VALUE!</v>
      </c>
      <c r="O399" s="96" t="e">
        <f ca="1">IF(F399="",SUM($O$17:O398),P398*$H$1)</f>
        <v>#VALUE!</v>
      </c>
      <c r="P399" s="96" t="e">
        <f t="shared" ca="1" si="152"/>
        <v>#VALUE!</v>
      </c>
      <c r="R399" s="50"/>
      <c r="S399" s="36">
        <v>383</v>
      </c>
      <c r="T399" s="22">
        <v>11</v>
      </c>
      <c r="U399" s="21">
        <f t="shared" ca="1" si="155"/>
        <v>0</v>
      </c>
      <c r="V399" s="19">
        <f t="shared" ca="1" si="156"/>
        <v>0</v>
      </c>
      <c r="W399" s="21">
        <f t="shared" ca="1" si="157"/>
        <v>0</v>
      </c>
      <c r="X399" s="21">
        <f t="shared" ca="1" si="158"/>
        <v>0</v>
      </c>
      <c r="Y399">
        <f t="shared" ca="1" si="153"/>
        <v>383</v>
      </c>
      <c r="AA399" s="213">
        <f t="shared" ca="1" si="145"/>
        <v>0</v>
      </c>
      <c r="AB399" s="213"/>
      <c r="AC399" s="38">
        <f t="shared" ca="1" si="154"/>
        <v>383</v>
      </c>
    </row>
    <row r="400" spans="1:29" x14ac:dyDescent="0.25">
      <c r="A400" s="93" t="e">
        <f t="shared" ca="1" si="146"/>
        <v>#VALUE!</v>
      </c>
      <c r="B400" s="93" t="e">
        <f t="shared" ca="1" si="147"/>
        <v>#VALUE!</v>
      </c>
      <c r="C400" s="93" t="e">
        <f t="shared" ca="1" si="148"/>
        <v>#VALUE!</v>
      </c>
      <c r="D400" s="99" t="e">
        <f t="shared" ca="1" si="159"/>
        <v>#VALUE!</v>
      </c>
      <c r="E400" s="97" t="e">
        <f t="shared" ca="1" si="150"/>
        <v>#VALUE!</v>
      </c>
      <c r="F400" s="98" t="e">
        <f t="shared" ca="1" si="151"/>
        <v>#VALUE!</v>
      </c>
      <c r="G400" s="100" t="e">
        <f ca="1">IF(F400="",SUM($G$17:G399),IF(F400=12,(B400*$C$2*2),($C$2*B400)))</f>
        <v>#VALUE!</v>
      </c>
      <c r="H400" s="101" t="e">
        <f ca="1">IF(F400="",SUM($H$17:H399),IF($O$11=1,G400,IF($O$11=2,((G400/$C$2)*8.5%),IF($O$11=3,0,0))))</f>
        <v>#VALUE!</v>
      </c>
      <c r="I400" s="101" t="e">
        <f ca="1">IF(F400&lt;&gt;"",IF($H$4&lt;&gt;"Sim",(G400+H400)*$G$9,((G400+H400)*$G$8)),SUM($I$17:I399))</f>
        <v>#VALUE!</v>
      </c>
      <c r="J400" s="101" t="e">
        <f t="shared" ca="1" si="141"/>
        <v>#VALUE!</v>
      </c>
      <c r="K400" s="101">
        <f t="shared" si="142"/>
        <v>0</v>
      </c>
      <c r="L400" s="101">
        <f t="shared" si="143"/>
        <v>0</v>
      </c>
      <c r="M400" s="101">
        <f t="shared" si="144"/>
        <v>0</v>
      </c>
      <c r="N400" s="101" t="e">
        <f ca="1">IF(F400&lt;&gt;"",SUM(J400:M400),SUM($N$17:N399))</f>
        <v>#VALUE!</v>
      </c>
      <c r="O400" s="96" t="e">
        <f ca="1">IF(F400="",SUM($O$17:O399),P399*$H$1)</f>
        <v>#VALUE!</v>
      </c>
      <c r="P400" s="96" t="e">
        <f t="shared" ca="1" si="152"/>
        <v>#VALUE!</v>
      </c>
      <c r="R400" s="50"/>
      <c r="S400" s="36">
        <v>384</v>
      </c>
      <c r="T400" s="22">
        <v>12</v>
      </c>
      <c r="U400" s="21">
        <f t="shared" ca="1" si="155"/>
        <v>0</v>
      </c>
      <c r="V400" s="19">
        <f t="shared" ca="1" si="156"/>
        <v>0</v>
      </c>
      <c r="W400" s="21">
        <f t="shared" ca="1" si="157"/>
        <v>0</v>
      </c>
      <c r="X400" s="21">
        <f t="shared" ca="1" si="158"/>
        <v>0</v>
      </c>
      <c r="Y400">
        <f t="shared" ca="1" si="153"/>
        <v>384</v>
      </c>
      <c r="AA400" s="213">
        <f t="shared" ca="1" si="145"/>
        <v>0</v>
      </c>
      <c r="AB400" s="213"/>
      <c r="AC400" s="38">
        <f t="shared" ca="1" si="154"/>
        <v>384</v>
      </c>
    </row>
    <row r="401" spans="1:29" x14ac:dyDescent="0.25">
      <c r="A401" s="10" t="e">
        <f t="shared" ca="1" si="146"/>
        <v>#VALUE!</v>
      </c>
      <c r="B401" s="10" t="e">
        <f t="shared" ca="1" si="147"/>
        <v>#VALUE!</v>
      </c>
      <c r="C401" s="10" t="e">
        <f t="shared" ca="1" si="148"/>
        <v>#VALUE!</v>
      </c>
      <c r="D401" s="43" t="e">
        <f t="shared" ca="1" si="159"/>
        <v>#VALUE!</v>
      </c>
      <c r="E401" s="47" t="e">
        <f t="shared" ca="1" si="150"/>
        <v>#VALUE!</v>
      </c>
      <c r="F401" s="73" t="e">
        <f t="shared" ca="1" si="151"/>
        <v>#VALUE!</v>
      </c>
      <c r="G401" s="11" t="e">
        <f ca="1">IF(F401="",SUM($G$17:G400),IF(F401=12,(B401*$C$2*2),($C$2*B401)))</f>
        <v>#VALUE!</v>
      </c>
      <c r="H401" s="61" t="e">
        <f ca="1">IF(F401="",SUM($H$17:H400),IF($O$11=1,G401,IF($O$11=2,((G401/$C$2)*8.5%),IF($O$11=3,0,0))))</f>
        <v>#VALUE!</v>
      </c>
      <c r="I401" s="61" t="e">
        <f ca="1">IF(F401&lt;&gt;"",IF($H$4&lt;&gt;"Sim",(G401+H401)*$G$9,((G401+H401)*$G$8)),SUM($I$17:I400))</f>
        <v>#VALUE!</v>
      </c>
      <c r="J401" s="61" t="e">
        <f t="shared" ref="J401:J464" ca="1" si="160">IF(C397&lt;&gt;1,0,IF(D401=EOMONTH($C$7,0),$D$13,0))</f>
        <v>#VALUE!</v>
      </c>
      <c r="K401" s="61">
        <f t="shared" ref="K401:K464" si="161">IF($C$13&lt;&gt;2,0,$D$13)</f>
        <v>0</v>
      </c>
      <c r="L401" s="61">
        <f t="shared" ref="L401:L464" si="162">IF($C$13&lt;&gt;3,0,IF(F401=6,$D$13,IF(F401=12,$D$13,0)))</f>
        <v>0</v>
      </c>
      <c r="M401" s="61">
        <f t="shared" ref="M401:M464" si="163">IF($C$13&lt;&gt;4,0,IF(F401=12,$D$13,0))</f>
        <v>0</v>
      </c>
      <c r="N401" s="61" t="e">
        <f ca="1">IF(F401&lt;&gt;"",SUM(J401:M401),SUM($N$17:N400))</f>
        <v>#VALUE!</v>
      </c>
      <c r="O401" s="8" t="e">
        <f ca="1">IF(F401="",SUM($O$17:O400),P400*$H$1)</f>
        <v>#VALUE!</v>
      </c>
      <c r="P401" s="8" t="e">
        <f t="shared" ca="1" si="152"/>
        <v>#VALUE!</v>
      </c>
      <c r="R401" s="47">
        <v>33</v>
      </c>
      <c r="S401" s="36">
        <v>385</v>
      </c>
      <c r="T401" s="12">
        <v>1</v>
      </c>
      <c r="U401" s="8">
        <f t="shared" ca="1" si="155"/>
        <v>0</v>
      </c>
      <c r="V401" s="10">
        <f t="shared" ca="1" si="156"/>
        <v>0</v>
      </c>
      <c r="W401" s="8">
        <f t="shared" ca="1" si="157"/>
        <v>0</v>
      </c>
      <c r="X401" s="8">
        <f t="shared" ca="1" si="158"/>
        <v>0</v>
      </c>
      <c r="Y401">
        <f t="shared" ca="1" si="153"/>
        <v>385</v>
      </c>
      <c r="AA401" s="202">
        <f t="shared" ref="AA401:AA436" ca="1" si="164">V401*(100%-$U$2)</f>
        <v>0</v>
      </c>
      <c r="AB401" s="202"/>
      <c r="AC401" s="38">
        <f t="shared" ca="1" si="154"/>
        <v>385</v>
      </c>
    </row>
    <row r="402" spans="1:29" x14ac:dyDescent="0.25">
      <c r="A402" s="10" t="e">
        <f t="shared" ref="A402:A465" ca="1" si="165">IF(D402="","",IF(F401=12,(A401*$H$2)+A401,A401))</f>
        <v>#VALUE!</v>
      </c>
      <c r="B402" s="10" t="e">
        <f t="shared" ref="B402:B465" ca="1" si="166">IF(D402="","",IF(F401=12,(B401*$H$2)+B401,B401))</f>
        <v>#VALUE!</v>
      </c>
      <c r="C402" s="10" t="e">
        <f t="shared" ref="C402:C465" ca="1" si="167">IF(D402="","",IF(F401=12,(C401*$H$2)+C401,C401))</f>
        <v>#VALUE!</v>
      </c>
      <c r="D402" s="43" t="e">
        <f t="shared" ca="1" si="159"/>
        <v>#VALUE!</v>
      </c>
      <c r="E402" s="51" t="e">
        <f t="shared" ref="E402:E465" ca="1" si="168">IF(D402="","",YEAR(D402))</f>
        <v>#VALUE!</v>
      </c>
      <c r="F402" s="70" t="e">
        <f t="shared" ref="F402:F465" ca="1" si="169">IF(D402="","",(MONTH(D402)))</f>
        <v>#VALUE!</v>
      </c>
      <c r="G402" s="11" t="e">
        <f ca="1">IF(F402="",SUM($G$17:G401),IF(F402=12,(B402*$C$2*2),($C$2*B402)))</f>
        <v>#VALUE!</v>
      </c>
      <c r="H402" s="61" t="e">
        <f ca="1">IF(F402="",SUM($H$17:H401),IF($O$11=1,G402,IF($O$11=2,((G402/$C$2)*8.5%),IF($O$11=3,0,0))))</f>
        <v>#VALUE!</v>
      </c>
      <c r="I402" s="61" t="e">
        <f ca="1">IF(F402&lt;&gt;"",IF($H$4&lt;&gt;"Sim",(G402+H402)*$G$9,((G402+H402)*$G$8)),SUM($I$17:I401))</f>
        <v>#VALUE!</v>
      </c>
      <c r="J402" s="61" t="e">
        <f t="shared" ca="1" si="160"/>
        <v>#VALUE!</v>
      </c>
      <c r="K402" s="61">
        <f t="shared" si="161"/>
        <v>0</v>
      </c>
      <c r="L402" s="61">
        <f t="shared" si="162"/>
        <v>0</v>
      </c>
      <c r="M402" s="61">
        <f t="shared" si="163"/>
        <v>0</v>
      </c>
      <c r="N402" s="61" t="e">
        <f ca="1">IF(F402&lt;&gt;"",SUM(J402:M402),SUM($N$17:N401))</f>
        <v>#VALUE!</v>
      </c>
      <c r="O402" s="8" t="e">
        <f ca="1">IF(F402="",SUM($O$17:O401),P401*$H$1)</f>
        <v>#VALUE!</v>
      </c>
      <c r="P402" s="8" t="e">
        <f t="shared" ref="P402:P465" ca="1" si="170">IF(F402="","",P401+H402+G402+O402+N402-I402)</f>
        <v>#VALUE!</v>
      </c>
      <c r="R402" s="51"/>
      <c r="S402" s="36">
        <v>386</v>
      </c>
      <c r="T402" s="12">
        <v>2</v>
      </c>
      <c r="U402" s="8">
        <f t="shared" ca="1" si="155"/>
        <v>0</v>
      </c>
      <c r="V402" s="10">
        <f t="shared" ca="1" si="156"/>
        <v>0</v>
      </c>
      <c r="W402" s="8">
        <f t="shared" ca="1" si="157"/>
        <v>0</v>
      </c>
      <c r="X402" s="8">
        <f t="shared" ca="1" si="158"/>
        <v>0</v>
      </c>
      <c r="Y402">
        <f t="shared" ref="Y402:Y436" ca="1" si="171">(IF(X402&lt;&gt;"Fim do Benefício",S402,S402-1))</f>
        <v>386</v>
      </c>
      <c r="AA402" s="202">
        <f t="shared" ca="1" si="164"/>
        <v>0</v>
      </c>
      <c r="AB402" s="202"/>
      <c r="AC402" s="38">
        <f t="shared" ref="AC402:AC437" ca="1" si="172">Y402</f>
        <v>386</v>
      </c>
    </row>
    <row r="403" spans="1:29" x14ac:dyDescent="0.25">
      <c r="A403" s="10" t="e">
        <f t="shared" ca="1" si="165"/>
        <v>#VALUE!</v>
      </c>
      <c r="B403" s="10" t="e">
        <f t="shared" ca="1" si="166"/>
        <v>#VALUE!</v>
      </c>
      <c r="C403" s="10" t="e">
        <f t="shared" ca="1" si="167"/>
        <v>#VALUE!</v>
      </c>
      <c r="D403" s="43" t="e">
        <f t="shared" ca="1" si="159"/>
        <v>#VALUE!</v>
      </c>
      <c r="E403" s="51" t="e">
        <f t="shared" ca="1" si="168"/>
        <v>#VALUE!</v>
      </c>
      <c r="F403" s="70" t="e">
        <f t="shared" ca="1" si="169"/>
        <v>#VALUE!</v>
      </c>
      <c r="G403" s="11" t="e">
        <f ca="1">IF(F403="",SUM($G$17:G402),IF(F403=12,(B403*$C$2*2),($C$2*B403)))</f>
        <v>#VALUE!</v>
      </c>
      <c r="H403" s="61" t="e">
        <f ca="1">IF(F403="",SUM($H$17:H402),IF($O$11=1,G403,IF($O$11=2,((G403/$C$2)*8.5%),IF($O$11=3,0,0))))</f>
        <v>#VALUE!</v>
      </c>
      <c r="I403" s="61" t="e">
        <f ca="1">IF(F403&lt;&gt;"",IF($H$4&lt;&gt;"Sim",(G403+H403)*$G$9,((G403+H403)*$G$8)),SUM($I$17:I402))</f>
        <v>#VALUE!</v>
      </c>
      <c r="J403" s="61" t="e">
        <f t="shared" ca="1" si="160"/>
        <v>#VALUE!</v>
      </c>
      <c r="K403" s="61">
        <f t="shared" si="161"/>
        <v>0</v>
      </c>
      <c r="L403" s="61">
        <f t="shared" si="162"/>
        <v>0</v>
      </c>
      <c r="M403" s="61">
        <f t="shared" si="163"/>
        <v>0</v>
      </c>
      <c r="N403" s="61" t="e">
        <f ca="1">IF(F403&lt;&gt;"",SUM(J403:M403),SUM($N$17:N402))</f>
        <v>#VALUE!</v>
      </c>
      <c r="O403" s="8" t="e">
        <f ca="1">IF(F403="",SUM($O$17:O402),P402*$H$1)</f>
        <v>#VALUE!</v>
      </c>
      <c r="P403" s="8" t="e">
        <f t="shared" ca="1" si="170"/>
        <v>#VALUE!</v>
      </c>
      <c r="R403" s="51"/>
      <c r="S403" s="36">
        <v>387</v>
      </c>
      <c r="T403" s="12">
        <v>3</v>
      </c>
      <c r="U403" s="8">
        <f t="shared" ref="U403:U436" ca="1" si="173">IF(X402="Fim do Benefício",0,X402)</f>
        <v>0</v>
      </c>
      <c r="V403" s="10">
        <f t="shared" ref="V403:V436" ca="1" si="174">IF(X402="Fim do Benefício",0,IF(T402=12,(V402*$H$2)+V402,V402))</f>
        <v>0</v>
      </c>
      <c r="W403" s="8">
        <f t="shared" ref="W403:W436" ca="1" si="175">IF(X402="Fim do Benefício",0,(U403*$H$1))</f>
        <v>0</v>
      </c>
      <c r="X403" s="8">
        <f t="shared" ref="X403:X436" ca="1" si="176">IF((U403+W403-V403)&lt;0,"Fim do Benefício",(U403+W403-V403))</f>
        <v>0</v>
      </c>
      <c r="Y403">
        <f t="shared" ca="1" si="171"/>
        <v>387</v>
      </c>
      <c r="AA403" s="202">
        <f t="shared" ca="1" si="164"/>
        <v>0</v>
      </c>
      <c r="AB403" s="202"/>
      <c r="AC403" s="38">
        <f t="shared" ca="1" si="172"/>
        <v>387</v>
      </c>
    </row>
    <row r="404" spans="1:29" x14ac:dyDescent="0.25">
      <c r="A404" s="10" t="e">
        <f t="shared" ca="1" si="165"/>
        <v>#VALUE!</v>
      </c>
      <c r="B404" s="10" t="e">
        <f t="shared" ca="1" si="166"/>
        <v>#VALUE!</v>
      </c>
      <c r="C404" s="10" t="e">
        <f t="shared" ca="1" si="167"/>
        <v>#VALUE!</v>
      </c>
      <c r="D404" s="43" t="e">
        <f t="shared" ca="1" si="159"/>
        <v>#VALUE!</v>
      </c>
      <c r="E404" s="51" t="e">
        <f t="shared" ca="1" si="168"/>
        <v>#VALUE!</v>
      </c>
      <c r="F404" s="70" t="e">
        <f t="shared" ca="1" si="169"/>
        <v>#VALUE!</v>
      </c>
      <c r="G404" s="11" t="e">
        <f ca="1">IF(F404="",SUM($G$17:G403),IF(F404=12,(B404*$C$2*2),($C$2*B404)))</f>
        <v>#VALUE!</v>
      </c>
      <c r="H404" s="61" t="e">
        <f ca="1">IF(F404="",SUM($H$17:H403),IF($O$11=1,G404,IF($O$11=2,((G404/$C$2)*8.5%),IF($O$11=3,0,0))))</f>
        <v>#VALUE!</v>
      </c>
      <c r="I404" s="61" t="e">
        <f ca="1">IF(F404&lt;&gt;"",IF($H$4&lt;&gt;"Sim",(G404+H404)*$G$9,((G404+H404)*$G$8)),SUM($I$17:I403))</f>
        <v>#VALUE!</v>
      </c>
      <c r="J404" s="61" t="e">
        <f t="shared" ca="1" si="160"/>
        <v>#VALUE!</v>
      </c>
      <c r="K404" s="61">
        <f t="shared" si="161"/>
        <v>0</v>
      </c>
      <c r="L404" s="61">
        <f t="shared" si="162"/>
        <v>0</v>
      </c>
      <c r="M404" s="61">
        <f t="shared" si="163"/>
        <v>0</v>
      </c>
      <c r="N404" s="61" t="e">
        <f ca="1">IF(F404&lt;&gt;"",SUM(J404:M404),SUM($N$17:N403))</f>
        <v>#VALUE!</v>
      </c>
      <c r="O404" s="8" t="e">
        <f ca="1">IF(F404="",SUM($O$17:O403),P403*$H$1)</f>
        <v>#VALUE!</v>
      </c>
      <c r="P404" s="8" t="e">
        <f t="shared" ca="1" si="170"/>
        <v>#VALUE!</v>
      </c>
      <c r="R404" s="51"/>
      <c r="S404" s="36">
        <v>388</v>
      </c>
      <c r="T404" s="12">
        <v>4</v>
      </c>
      <c r="U404" s="8">
        <f t="shared" ca="1" si="173"/>
        <v>0</v>
      </c>
      <c r="V404" s="10">
        <f t="shared" ca="1" si="174"/>
        <v>0</v>
      </c>
      <c r="W404" s="8">
        <f t="shared" ca="1" si="175"/>
        <v>0</v>
      </c>
      <c r="X404" s="8">
        <f t="shared" ca="1" si="176"/>
        <v>0</v>
      </c>
      <c r="Y404">
        <f t="shared" ca="1" si="171"/>
        <v>388</v>
      </c>
      <c r="AA404" s="202">
        <f t="shared" ca="1" si="164"/>
        <v>0</v>
      </c>
      <c r="AB404" s="202"/>
      <c r="AC404" s="38">
        <f t="shared" ca="1" si="172"/>
        <v>388</v>
      </c>
    </row>
    <row r="405" spans="1:29" x14ac:dyDescent="0.25">
      <c r="A405" s="10" t="e">
        <f t="shared" ca="1" si="165"/>
        <v>#VALUE!</v>
      </c>
      <c r="B405" s="10" t="e">
        <f t="shared" ca="1" si="166"/>
        <v>#VALUE!</v>
      </c>
      <c r="C405" s="10" t="e">
        <f t="shared" ca="1" si="167"/>
        <v>#VALUE!</v>
      </c>
      <c r="D405" s="43" t="e">
        <f t="shared" ca="1" si="159"/>
        <v>#VALUE!</v>
      </c>
      <c r="E405" s="51" t="e">
        <f t="shared" ca="1" si="168"/>
        <v>#VALUE!</v>
      </c>
      <c r="F405" s="70" t="e">
        <f t="shared" ca="1" si="169"/>
        <v>#VALUE!</v>
      </c>
      <c r="G405" s="11" t="e">
        <f ca="1">IF(F405="",SUM($G$17:G404),IF(F405=12,(B405*$C$2*2),($C$2*B405)))</f>
        <v>#VALUE!</v>
      </c>
      <c r="H405" s="61" t="e">
        <f ca="1">IF(F405="",SUM($H$17:H404),IF($O$11=1,G405,IF($O$11=2,((G405/$C$2)*8.5%),IF($O$11=3,0,0))))</f>
        <v>#VALUE!</v>
      </c>
      <c r="I405" s="61" t="e">
        <f ca="1">IF(F405&lt;&gt;"",IF($H$4&lt;&gt;"Sim",(G405+H405)*$G$9,((G405+H405)*$G$8)),SUM($I$17:I404))</f>
        <v>#VALUE!</v>
      </c>
      <c r="J405" s="61" t="e">
        <f t="shared" ca="1" si="160"/>
        <v>#VALUE!</v>
      </c>
      <c r="K405" s="61">
        <f t="shared" si="161"/>
        <v>0</v>
      </c>
      <c r="L405" s="61">
        <f t="shared" si="162"/>
        <v>0</v>
      </c>
      <c r="M405" s="61">
        <f t="shared" si="163"/>
        <v>0</v>
      </c>
      <c r="N405" s="61" t="e">
        <f ca="1">IF(F405&lt;&gt;"",SUM(J405:M405),SUM($N$17:N404))</f>
        <v>#VALUE!</v>
      </c>
      <c r="O405" s="8" t="e">
        <f ca="1">IF(F405="",SUM($O$17:O404),P404*$H$1)</f>
        <v>#VALUE!</v>
      </c>
      <c r="P405" s="8" t="e">
        <f t="shared" ca="1" si="170"/>
        <v>#VALUE!</v>
      </c>
      <c r="R405" s="51"/>
      <c r="S405" s="36">
        <v>389</v>
      </c>
      <c r="T405" s="12">
        <v>5</v>
      </c>
      <c r="U405" s="8">
        <f t="shared" ca="1" si="173"/>
        <v>0</v>
      </c>
      <c r="V405" s="10">
        <f t="shared" ca="1" si="174"/>
        <v>0</v>
      </c>
      <c r="W405" s="8">
        <f t="shared" ca="1" si="175"/>
        <v>0</v>
      </c>
      <c r="X405" s="8">
        <f t="shared" ca="1" si="176"/>
        <v>0</v>
      </c>
      <c r="Y405">
        <f t="shared" ca="1" si="171"/>
        <v>389</v>
      </c>
      <c r="AA405" s="202">
        <f t="shared" ca="1" si="164"/>
        <v>0</v>
      </c>
      <c r="AB405" s="202"/>
      <c r="AC405" s="38">
        <f t="shared" ca="1" si="172"/>
        <v>389</v>
      </c>
    </row>
    <row r="406" spans="1:29" x14ac:dyDescent="0.25">
      <c r="A406" s="10" t="e">
        <f t="shared" ca="1" si="165"/>
        <v>#VALUE!</v>
      </c>
      <c r="B406" s="10" t="e">
        <f t="shared" ca="1" si="166"/>
        <v>#VALUE!</v>
      </c>
      <c r="C406" s="10" t="e">
        <f t="shared" ca="1" si="167"/>
        <v>#VALUE!</v>
      </c>
      <c r="D406" s="43" t="e">
        <f t="shared" ca="1" si="159"/>
        <v>#VALUE!</v>
      </c>
      <c r="E406" s="51" t="e">
        <f t="shared" ca="1" si="168"/>
        <v>#VALUE!</v>
      </c>
      <c r="F406" s="70" t="e">
        <f t="shared" ca="1" si="169"/>
        <v>#VALUE!</v>
      </c>
      <c r="G406" s="11" t="e">
        <f ca="1">IF(F406="",SUM($G$17:G405),IF(F406=12,(B406*$C$2*2),($C$2*B406)))</f>
        <v>#VALUE!</v>
      </c>
      <c r="H406" s="61" t="e">
        <f ca="1">IF(F406="",SUM($H$17:H405),IF($O$11=1,G406,IF($O$11=2,((G406/$C$2)*8.5%),IF($O$11=3,0,0))))</f>
        <v>#VALUE!</v>
      </c>
      <c r="I406" s="61" t="e">
        <f ca="1">IF(F406&lt;&gt;"",IF($H$4&lt;&gt;"Sim",(G406+H406)*$G$9,((G406+H406)*$G$8)),SUM($I$17:I405))</f>
        <v>#VALUE!</v>
      </c>
      <c r="J406" s="61" t="e">
        <f t="shared" ca="1" si="160"/>
        <v>#VALUE!</v>
      </c>
      <c r="K406" s="61">
        <f t="shared" si="161"/>
        <v>0</v>
      </c>
      <c r="L406" s="61">
        <f t="shared" si="162"/>
        <v>0</v>
      </c>
      <c r="M406" s="61">
        <f t="shared" si="163"/>
        <v>0</v>
      </c>
      <c r="N406" s="61" t="e">
        <f ca="1">IF(F406&lt;&gt;"",SUM(J406:M406),SUM($N$17:N405))</f>
        <v>#VALUE!</v>
      </c>
      <c r="O406" s="8" t="e">
        <f ca="1">IF(F406="",SUM($O$17:O405),P405*$H$1)</f>
        <v>#VALUE!</v>
      </c>
      <c r="P406" s="8" t="e">
        <f t="shared" ca="1" si="170"/>
        <v>#VALUE!</v>
      </c>
      <c r="R406" s="51"/>
      <c r="S406" s="36">
        <v>390</v>
      </c>
      <c r="T406" s="12">
        <v>6</v>
      </c>
      <c r="U406" s="8">
        <f t="shared" ca="1" si="173"/>
        <v>0</v>
      </c>
      <c r="V406" s="10">
        <f t="shared" ca="1" si="174"/>
        <v>0</v>
      </c>
      <c r="W406" s="8">
        <f t="shared" ca="1" si="175"/>
        <v>0</v>
      </c>
      <c r="X406" s="8">
        <f t="shared" ca="1" si="176"/>
        <v>0</v>
      </c>
      <c r="Y406">
        <f t="shared" ca="1" si="171"/>
        <v>390</v>
      </c>
      <c r="AA406" s="202">
        <f t="shared" ca="1" si="164"/>
        <v>0</v>
      </c>
      <c r="AB406" s="202"/>
      <c r="AC406" s="38">
        <f t="shared" ca="1" si="172"/>
        <v>390</v>
      </c>
    </row>
    <row r="407" spans="1:29" x14ac:dyDescent="0.25">
      <c r="A407" s="10" t="e">
        <f t="shared" ca="1" si="165"/>
        <v>#VALUE!</v>
      </c>
      <c r="B407" s="10" t="e">
        <f t="shared" ca="1" si="166"/>
        <v>#VALUE!</v>
      </c>
      <c r="C407" s="10" t="e">
        <f t="shared" ca="1" si="167"/>
        <v>#VALUE!</v>
      </c>
      <c r="D407" s="43" t="e">
        <f t="shared" ca="1" si="159"/>
        <v>#VALUE!</v>
      </c>
      <c r="E407" s="51" t="e">
        <f t="shared" ca="1" si="168"/>
        <v>#VALUE!</v>
      </c>
      <c r="F407" s="70" t="e">
        <f t="shared" ca="1" si="169"/>
        <v>#VALUE!</v>
      </c>
      <c r="G407" s="11" t="e">
        <f ca="1">IF(F407="",SUM($G$17:G406),IF(F407=12,(B407*$C$2*2),($C$2*B407)))</f>
        <v>#VALUE!</v>
      </c>
      <c r="H407" s="61" t="e">
        <f ca="1">IF(F407="",SUM($H$17:H406),IF($O$11=1,G407,IF($O$11=2,((G407/$C$2)*8.5%),IF($O$11=3,0,0))))</f>
        <v>#VALUE!</v>
      </c>
      <c r="I407" s="61" t="e">
        <f ca="1">IF(F407&lt;&gt;"",IF($H$4&lt;&gt;"Sim",(G407+H407)*$G$9,((G407+H407)*$G$8)),SUM($I$17:I406))</f>
        <v>#VALUE!</v>
      </c>
      <c r="J407" s="61" t="e">
        <f t="shared" ca="1" si="160"/>
        <v>#VALUE!</v>
      </c>
      <c r="K407" s="61">
        <f t="shared" si="161"/>
        <v>0</v>
      </c>
      <c r="L407" s="61">
        <f t="shared" si="162"/>
        <v>0</v>
      </c>
      <c r="M407" s="61">
        <f t="shared" si="163"/>
        <v>0</v>
      </c>
      <c r="N407" s="61" t="e">
        <f ca="1">IF(F407&lt;&gt;"",SUM(J407:M407),SUM($N$17:N406))</f>
        <v>#VALUE!</v>
      </c>
      <c r="O407" s="8" t="e">
        <f ca="1">IF(F407="",SUM($O$17:O406),P406*$H$1)</f>
        <v>#VALUE!</v>
      </c>
      <c r="P407" s="8" t="e">
        <f t="shared" ca="1" si="170"/>
        <v>#VALUE!</v>
      </c>
      <c r="R407" s="51"/>
      <c r="S407" s="36">
        <v>391</v>
      </c>
      <c r="T407" s="12">
        <v>7</v>
      </c>
      <c r="U407" s="8">
        <f t="shared" ca="1" si="173"/>
        <v>0</v>
      </c>
      <c r="V407" s="10">
        <f t="shared" ca="1" si="174"/>
        <v>0</v>
      </c>
      <c r="W407" s="8">
        <f t="shared" ca="1" si="175"/>
        <v>0</v>
      </c>
      <c r="X407" s="8">
        <f t="shared" ca="1" si="176"/>
        <v>0</v>
      </c>
      <c r="Y407">
        <f t="shared" ca="1" si="171"/>
        <v>391</v>
      </c>
      <c r="AA407" s="202">
        <f t="shared" ca="1" si="164"/>
        <v>0</v>
      </c>
      <c r="AB407" s="202"/>
      <c r="AC407" s="38">
        <f t="shared" ca="1" si="172"/>
        <v>391</v>
      </c>
    </row>
    <row r="408" spans="1:29" x14ac:dyDescent="0.25">
      <c r="A408" s="10" t="e">
        <f t="shared" ca="1" si="165"/>
        <v>#VALUE!</v>
      </c>
      <c r="B408" s="10" t="e">
        <f t="shared" ca="1" si="166"/>
        <v>#VALUE!</v>
      </c>
      <c r="C408" s="10" t="e">
        <f t="shared" ca="1" si="167"/>
        <v>#VALUE!</v>
      </c>
      <c r="D408" s="43" t="e">
        <f t="shared" ca="1" si="159"/>
        <v>#VALUE!</v>
      </c>
      <c r="E408" s="51" t="e">
        <f t="shared" ca="1" si="168"/>
        <v>#VALUE!</v>
      </c>
      <c r="F408" s="70" t="e">
        <f t="shared" ca="1" si="169"/>
        <v>#VALUE!</v>
      </c>
      <c r="G408" s="11" t="e">
        <f ca="1">IF(F408="",SUM($G$17:G407),IF(F408=12,(B408*$C$2*2),($C$2*B408)))</f>
        <v>#VALUE!</v>
      </c>
      <c r="H408" s="61" t="e">
        <f ca="1">IF(F408="",SUM($H$17:H407),IF($O$11=1,G408,IF($O$11=2,((G408/$C$2)*8.5%),IF($O$11=3,0,0))))</f>
        <v>#VALUE!</v>
      </c>
      <c r="I408" s="61" t="e">
        <f ca="1">IF(F408&lt;&gt;"",IF($H$4&lt;&gt;"Sim",(G408+H408)*$G$9,((G408+H408)*$G$8)),SUM($I$17:I407))</f>
        <v>#VALUE!</v>
      </c>
      <c r="J408" s="61" t="e">
        <f t="shared" ca="1" si="160"/>
        <v>#VALUE!</v>
      </c>
      <c r="K408" s="61">
        <f t="shared" si="161"/>
        <v>0</v>
      </c>
      <c r="L408" s="61">
        <f t="shared" si="162"/>
        <v>0</v>
      </c>
      <c r="M408" s="61">
        <f t="shared" si="163"/>
        <v>0</v>
      </c>
      <c r="N408" s="61" t="e">
        <f ca="1">IF(F408&lt;&gt;"",SUM(J408:M408),SUM($N$17:N407))</f>
        <v>#VALUE!</v>
      </c>
      <c r="O408" s="8" t="e">
        <f ca="1">IF(F408="",SUM($O$17:O407),P407*$H$1)</f>
        <v>#VALUE!</v>
      </c>
      <c r="P408" s="8" t="e">
        <f t="shared" ca="1" si="170"/>
        <v>#VALUE!</v>
      </c>
      <c r="R408" s="51"/>
      <c r="S408" s="36">
        <v>392</v>
      </c>
      <c r="T408" s="12">
        <v>8</v>
      </c>
      <c r="U408" s="8">
        <f t="shared" ca="1" si="173"/>
        <v>0</v>
      </c>
      <c r="V408" s="10">
        <f t="shared" ca="1" si="174"/>
        <v>0</v>
      </c>
      <c r="W408" s="8">
        <f t="shared" ca="1" si="175"/>
        <v>0</v>
      </c>
      <c r="X408" s="8">
        <f t="shared" ca="1" si="176"/>
        <v>0</v>
      </c>
      <c r="Y408">
        <f t="shared" ca="1" si="171"/>
        <v>392</v>
      </c>
      <c r="AA408" s="202">
        <f t="shared" ca="1" si="164"/>
        <v>0</v>
      </c>
      <c r="AB408" s="202"/>
      <c r="AC408" s="38">
        <f t="shared" ca="1" si="172"/>
        <v>392</v>
      </c>
    </row>
    <row r="409" spans="1:29" x14ac:dyDescent="0.25">
      <c r="A409" s="10" t="e">
        <f t="shared" ca="1" si="165"/>
        <v>#VALUE!</v>
      </c>
      <c r="B409" s="10" t="e">
        <f t="shared" ca="1" si="166"/>
        <v>#VALUE!</v>
      </c>
      <c r="C409" s="10" t="e">
        <f t="shared" ca="1" si="167"/>
        <v>#VALUE!</v>
      </c>
      <c r="D409" s="43" t="e">
        <f t="shared" ca="1" si="159"/>
        <v>#VALUE!</v>
      </c>
      <c r="E409" s="51" t="e">
        <f t="shared" ca="1" si="168"/>
        <v>#VALUE!</v>
      </c>
      <c r="F409" s="70" t="e">
        <f t="shared" ca="1" si="169"/>
        <v>#VALUE!</v>
      </c>
      <c r="G409" s="11" t="e">
        <f ca="1">IF(F409="",SUM($G$17:G408),IF(F409=12,(B409*$C$2*2),($C$2*B409)))</f>
        <v>#VALUE!</v>
      </c>
      <c r="H409" s="61" t="e">
        <f ca="1">IF(F409="",SUM($H$17:H408),IF($O$11=1,G409,IF($O$11=2,((G409/$C$2)*8.5%),IF($O$11=3,0,0))))</f>
        <v>#VALUE!</v>
      </c>
      <c r="I409" s="61" t="e">
        <f ca="1">IF(F409&lt;&gt;"",IF($H$4&lt;&gt;"Sim",(G409+H409)*$G$9,((G409+H409)*$G$8)),SUM($I$17:I408))</f>
        <v>#VALUE!</v>
      </c>
      <c r="J409" s="61" t="e">
        <f t="shared" ca="1" si="160"/>
        <v>#VALUE!</v>
      </c>
      <c r="K409" s="61">
        <f t="shared" si="161"/>
        <v>0</v>
      </c>
      <c r="L409" s="61">
        <f t="shared" si="162"/>
        <v>0</v>
      </c>
      <c r="M409" s="61">
        <f t="shared" si="163"/>
        <v>0</v>
      </c>
      <c r="N409" s="61" t="e">
        <f ca="1">IF(F409&lt;&gt;"",SUM(J409:M409),SUM($N$17:N408))</f>
        <v>#VALUE!</v>
      </c>
      <c r="O409" s="8" t="e">
        <f ca="1">IF(F409="",SUM($O$17:O408),P408*$H$1)</f>
        <v>#VALUE!</v>
      </c>
      <c r="P409" s="8" t="e">
        <f t="shared" ca="1" si="170"/>
        <v>#VALUE!</v>
      </c>
      <c r="R409" s="51"/>
      <c r="S409" s="36">
        <v>393</v>
      </c>
      <c r="T409" s="12">
        <v>9</v>
      </c>
      <c r="U409" s="8">
        <f t="shared" ca="1" si="173"/>
        <v>0</v>
      </c>
      <c r="V409" s="10">
        <f t="shared" ca="1" si="174"/>
        <v>0</v>
      </c>
      <c r="W409" s="8">
        <f t="shared" ca="1" si="175"/>
        <v>0</v>
      </c>
      <c r="X409" s="8">
        <f t="shared" ca="1" si="176"/>
        <v>0</v>
      </c>
      <c r="Y409">
        <f t="shared" ca="1" si="171"/>
        <v>393</v>
      </c>
      <c r="AA409" s="202">
        <f t="shared" ca="1" si="164"/>
        <v>0</v>
      </c>
      <c r="AB409" s="202"/>
      <c r="AC409" s="38">
        <f t="shared" ca="1" si="172"/>
        <v>393</v>
      </c>
    </row>
    <row r="410" spans="1:29" x14ac:dyDescent="0.25">
      <c r="A410" s="10" t="e">
        <f t="shared" ca="1" si="165"/>
        <v>#VALUE!</v>
      </c>
      <c r="B410" s="10" t="e">
        <f t="shared" ca="1" si="166"/>
        <v>#VALUE!</v>
      </c>
      <c r="C410" s="10" t="e">
        <f t="shared" ca="1" si="167"/>
        <v>#VALUE!</v>
      </c>
      <c r="D410" s="43" t="e">
        <f t="shared" ca="1" si="159"/>
        <v>#VALUE!</v>
      </c>
      <c r="E410" s="51" t="e">
        <f t="shared" ca="1" si="168"/>
        <v>#VALUE!</v>
      </c>
      <c r="F410" s="70" t="e">
        <f t="shared" ca="1" si="169"/>
        <v>#VALUE!</v>
      </c>
      <c r="G410" s="11" t="e">
        <f ca="1">IF(F410="",SUM($G$17:G409),IF(F410=12,(B410*$C$2*2),($C$2*B410)))</f>
        <v>#VALUE!</v>
      </c>
      <c r="H410" s="61" t="e">
        <f ca="1">IF(F410="",SUM($H$17:H409),IF($O$11=1,G410,IF($O$11=2,((G410/$C$2)*8.5%),IF($O$11=3,0,0))))</f>
        <v>#VALUE!</v>
      </c>
      <c r="I410" s="61" t="e">
        <f ca="1">IF(F410&lt;&gt;"",IF($H$4&lt;&gt;"Sim",(G410+H410)*$G$9,((G410+H410)*$G$8)),SUM($I$17:I409))</f>
        <v>#VALUE!</v>
      </c>
      <c r="J410" s="61" t="e">
        <f t="shared" ca="1" si="160"/>
        <v>#VALUE!</v>
      </c>
      <c r="K410" s="61">
        <f t="shared" si="161"/>
        <v>0</v>
      </c>
      <c r="L410" s="61">
        <f t="shared" si="162"/>
        <v>0</v>
      </c>
      <c r="M410" s="61">
        <f t="shared" si="163"/>
        <v>0</v>
      </c>
      <c r="N410" s="61" t="e">
        <f ca="1">IF(F410&lt;&gt;"",SUM(J410:M410),SUM($N$17:N409))</f>
        <v>#VALUE!</v>
      </c>
      <c r="O410" s="8" t="e">
        <f ca="1">IF(F410="",SUM($O$17:O409),P409*$H$1)</f>
        <v>#VALUE!</v>
      </c>
      <c r="P410" s="8" t="e">
        <f t="shared" ca="1" si="170"/>
        <v>#VALUE!</v>
      </c>
      <c r="R410" s="51"/>
      <c r="S410" s="36">
        <v>394</v>
      </c>
      <c r="T410" s="12">
        <v>10</v>
      </c>
      <c r="U410" s="8">
        <f t="shared" ca="1" si="173"/>
        <v>0</v>
      </c>
      <c r="V410" s="10">
        <f t="shared" ca="1" si="174"/>
        <v>0</v>
      </c>
      <c r="W410" s="8">
        <f t="shared" ca="1" si="175"/>
        <v>0</v>
      </c>
      <c r="X410" s="8">
        <f t="shared" ca="1" si="176"/>
        <v>0</v>
      </c>
      <c r="Y410">
        <f t="shared" ca="1" si="171"/>
        <v>394</v>
      </c>
      <c r="AA410" s="202">
        <f t="shared" ca="1" si="164"/>
        <v>0</v>
      </c>
      <c r="AB410" s="202"/>
      <c r="AC410" s="38">
        <f t="shared" ca="1" si="172"/>
        <v>394</v>
      </c>
    </row>
    <row r="411" spans="1:29" x14ac:dyDescent="0.25">
      <c r="A411" s="10" t="e">
        <f t="shared" ca="1" si="165"/>
        <v>#VALUE!</v>
      </c>
      <c r="B411" s="10" t="e">
        <f t="shared" ca="1" si="166"/>
        <v>#VALUE!</v>
      </c>
      <c r="C411" s="10" t="e">
        <f t="shared" ca="1" si="167"/>
        <v>#VALUE!</v>
      </c>
      <c r="D411" s="43" t="e">
        <f t="shared" ca="1" si="159"/>
        <v>#VALUE!</v>
      </c>
      <c r="E411" s="51" t="e">
        <f t="shared" ca="1" si="168"/>
        <v>#VALUE!</v>
      </c>
      <c r="F411" s="70" t="e">
        <f t="shared" ca="1" si="169"/>
        <v>#VALUE!</v>
      </c>
      <c r="G411" s="11" t="e">
        <f ca="1">IF(F411="",SUM($G$17:G410),IF(F411=12,(B411*$C$2*2),($C$2*B411)))</f>
        <v>#VALUE!</v>
      </c>
      <c r="H411" s="61" t="e">
        <f ca="1">IF(F411="",SUM($H$17:H410),IF($O$11=1,G411,IF($O$11=2,((G411/$C$2)*8.5%),IF($O$11=3,0,0))))</f>
        <v>#VALUE!</v>
      </c>
      <c r="I411" s="61" t="e">
        <f ca="1">IF(F411&lt;&gt;"",IF($H$4&lt;&gt;"Sim",(G411+H411)*$G$9,((G411+H411)*$G$8)),SUM($I$17:I410))</f>
        <v>#VALUE!</v>
      </c>
      <c r="J411" s="61" t="e">
        <f t="shared" ca="1" si="160"/>
        <v>#VALUE!</v>
      </c>
      <c r="K411" s="61">
        <f t="shared" si="161"/>
        <v>0</v>
      </c>
      <c r="L411" s="61">
        <f t="shared" si="162"/>
        <v>0</v>
      </c>
      <c r="M411" s="61">
        <f t="shared" si="163"/>
        <v>0</v>
      </c>
      <c r="N411" s="61" t="e">
        <f ca="1">IF(F411&lt;&gt;"",SUM(J411:M411),SUM($N$17:N410))</f>
        <v>#VALUE!</v>
      </c>
      <c r="O411" s="8" t="e">
        <f ca="1">IF(F411="",SUM($O$17:O410),P410*$H$1)</f>
        <v>#VALUE!</v>
      </c>
      <c r="P411" s="8" t="e">
        <f t="shared" ca="1" si="170"/>
        <v>#VALUE!</v>
      </c>
      <c r="R411" s="51"/>
      <c r="S411" s="36">
        <v>395</v>
      </c>
      <c r="T411" s="12">
        <v>11</v>
      </c>
      <c r="U411" s="8">
        <f t="shared" ca="1" si="173"/>
        <v>0</v>
      </c>
      <c r="V411" s="10">
        <f t="shared" ca="1" si="174"/>
        <v>0</v>
      </c>
      <c r="W411" s="8">
        <f t="shared" ca="1" si="175"/>
        <v>0</v>
      </c>
      <c r="X411" s="8">
        <f t="shared" ca="1" si="176"/>
        <v>0</v>
      </c>
      <c r="Y411">
        <f t="shared" ca="1" si="171"/>
        <v>395</v>
      </c>
      <c r="AA411" s="202">
        <f t="shared" ca="1" si="164"/>
        <v>0</v>
      </c>
      <c r="AB411" s="202"/>
      <c r="AC411" s="38">
        <f t="shared" ca="1" si="172"/>
        <v>395</v>
      </c>
    </row>
    <row r="412" spans="1:29" x14ac:dyDescent="0.25">
      <c r="A412" s="10" t="e">
        <f t="shared" ca="1" si="165"/>
        <v>#VALUE!</v>
      </c>
      <c r="B412" s="10" t="e">
        <f t="shared" ca="1" si="166"/>
        <v>#VALUE!</v>
      </c>
      <c r="C412" s="10" t="e">
        <f t="shared" ca="1" si="167"/>
        <v>#VALUE!</v>
      </c>
      <c r="D412" s="43" t="e">
        <f t="shared" ca="1" si="159"/>
        <v>#VALUE!</v>
      </c>
      <c r="E412" s="51" t="e">
        <f t="shared" ca="1" si="168"/>
        <v>#VALUE!</v>
      </c>
      <c r="F412" s="70" t="e">
        <f t="shared" ca="1" si="169"/>
        <v>#VALUE!</v>
      </c>
      <c r="G412" s="11" t="e">
        <f ca="1">IF(F412="",SUM($G$17:G411),IF(F412=12,(B412*$C$2*2),($C$2*B412)))</f>
        <v>#VALUE!</v>
      </c>
      <c r="H412" s="61" t="e">
        <f ca="1">IF(F412="",SUM($H$17:H411),IF($O$11=1,G412,IF($O$11=2,((G412/$C$2)*8.5%),IF($O$11=3,0,0))))</f>
        <v>#VALUE!</v>
      </c>
      <c r="I412" s="61" t="e">
        <f ca="1">IF(F412&lt;&gt;"",IF($H$4&lt;&gt;"Sim",(G412+H412)*$G$9,((G412+H412)*$G$8)),SUM($I$17:I411))</f>
        <v>#VALUE!</v>
      </c>
      <c r="J412" s="61" t="e">
        <f t="shared" ca="1" si="160"/>
        <v>#VALUE!</v>
      </c>
      <c r="K412" s="61">
        <f t="shared" si="161"/>
        <v>0</v>
      </c>
      <c r="L412" s="61">
        <f t="shared" si="162"/>
        <v>0</v>
      </c>
      <c r="M412" s="61">
        <f t="shared" si="163"/>
        <v>0</v>
      </c>
      <c r="N412" s="61" t="e">
        <f ca="1">IF(F412&lt;&gt;"",SUM(J412:M412),SUM($N$17:N411))</f>
        <v>#VALUE!</v>
      </c>
      <c r="O412" s="8" t="e">
        <f ca="1">IF(F412="",SUM($O$17:O411),P411*$H$1)</f>
        <v>#VALUE!</v>
      </c>
      <c r="P412" s="8" t="e">
        <f t="shared" ca="1" si="170"/>
        <v>#VALUE!</v>
      </c>
      <c r="R412" s="51"/>
      <c r="S412" s="36">
        <v>396</v>
      </c>
      <c r="T412" s="12">
        <v>12</v>
      </c>
      <c r="U412" s="8">
        <f t="shared" ca="1" si="173"/>
        <v>0</v>
      </c>
      <c r="V412" s="10">
        <f t="shared" ca="1" si="174"/>
        <v>0</v>
      </c>
      <c r="W412" s="8">
        <f t="shared" ca="1" si="175"/>
        <v>0</v>
      </c>
      <c r="X412" s="8">
        <f t="shared" ca="1" si="176"/>
        <v>0</v>
      </c>
      <c r="Y412">
        <f t="shared" ca="1" si="171"/>
        <v>396</v>
      </c>
      <c r="AA412" s="202">
        <f t="shared" ca="1" si="164"/>
        <v>0</v>
      </c>
      <c r="AB412" s="202"/>
      <c r="AC412" s="38">
        <f t="shared" ca="1" si="172"/>
        <v>396</v>
      </c>
    </row>
    <row r="413" spans="1:29" x14ac:dyDescent="0.25">
      <c r="A413" s="19" t="e">
        <f t="shared" ca="1" si="165"/>
        <v>#VALUE!</v>
      </c>
      <c r="B413" s="19" t="e">
        <f t="shared" ca="1" si="166"/>
        <v>#VALUE!</v>
      </c>
      <c r="C413" s="19" t="e">
        <f t="shared" ca="1" si="167"/>
        <v>#VALUE!</v>
      </c>
      <c r="D413" s="90" t="e">
        <f t="shared" ref="D413:D444" ca="1" si="177">IF(D412="","",IF($C$12=D412,"",EOMONTH((D412+28.5),0)))</f>
        <v>#VALUE!</v>
      </c>
      <c r="E413" s="49" t="e">
        <f t="shared" ca="1" si="168"/>
        <v>#VALUE!</v>
      </c>
      <c r="F413" s="71" t="e">
        <f t="shared" ca="1" si="169"/>
        <v>#VALUE!</v>
      </c>
      <c r="G413" s="91" t="e">
        <f ca="1">IF(F413="",SUM($G$17:G412),IF(F413=12,(B413*$C$2*2),($C$2*B413)))</f>
        <v>#VALUE!</v>
      </c>
      <c r="H413" s="92" t="e">
        <f ca="1">IF(F413="",SUM($H$17:H412),IF($O$11=1,G413,IF($O$11=2,((G413/$C$2)*8.5%),IF($O$11=3,0,0))))</f>
        <v>#VALUE!</v>
      </c>
      <c r="I413" s="92" t="e">
        <f ca="1">IF(F413&lt;&gt;"",IF($H$4&lt;&gt;"Sim",(G413+H413)*$G$9,((G413+H413)*$G$8)),SUM($I$17:I412))</f>
        <v>#VALUE!</v>
      </c>
      <c r="J413" s="92" t="e">
        <f t="shared" ca="1" si="160"/>
        <v>#VALUE!</v>
      </c>
      <c r="K413" s="92">
        <f t="shared" si="161"/>
        <v>0</v>
      </c>
      <c r="L413" s="92">
        <f t="shared" si="162"/>
        <v>0</v>
      </c>
      <c r="M413" s="92">
        <f t="shared" si="163"/>
        <v>0</v>
      </c>
      <c r="N413" s="92" t="e">
        <f ca="1">IF(F413&lt;&gt;"",SUM(J413:M413),SUM($N$17:N412))</f>
        <v>#VALUE!</v>
      </c>
      <c r="O413" s="21" t="e">
        <f ca="1">IF(F413="",SUM($O$17:O412),P412*$H$1)</f>
        <v>#VALUE!</v>
      </c>
      <c r="P413" s="21" t="e">
        <f t="shared" ca="1" si="170"/>
        <v>#VALUE!</v>
      </c>
      <c r="R413" s="49">
        <v>34</v>
      </c>
      <c r="S413" s="36">
        <v>397</v>
      </c>
      <c r="T413" s="22">
        <v>1</v>
      </c>
      <c r="U413" s="21">
        <f t="shared" ca="1" si="173"/>
        <v>0</v>
      </c>
      <c r="V413" s="19">
        <f t="shared" ca="1" si="174"/>
        <v>0</v>
      </c>
      <c r="W413" s="21">
        <f t="shared" ca="1" si="175"/>
        <v>0</v>
      </c>
      <c r="X413" s="21">
        <f t="shared" ca="1" si="176"/>
        <v>0</v>
      </c>
      <c r="Y413">
        <f t="shared" ca="1" si="171"/>
        <v>397</v>
      </c>
      <c r="AA413" s="213">
        <f t="shared" ca="1" si="164"/>
        <v>0</v>
      </c>
      <c r="AB413" s="213"/>
      <c r="AC413" s="38">
        <f t="shared" ca="1" si="172"/>
        <v>397</v>
      </c>
    </row>
    <row r="414" spans="1:29" x14ac:dyDescent="0.25">
      <c r="A414" s="19" t="e">
        <f t="shared" ca="1" si="165"/>
        <v>#VALUE!</v>
      </c>
      <c r="B414" s="19" t="e">
        <f t="shared" ca="1" si="166"/>
        <v>#VALUE!</v>
      </c>
      <c r="C414" s="19" t="e">
        <f t="shared" ca="1" si="167"/>
        <v>#VALUE!</v>
      </c>
      <c r="D414" s="90" t="e">
        <f t="shared" ca="1" si="177"/>
        <v>#VALUE!</v>
      </c>
      <c r="E414" s="50" t="e">
        <f t="shared" ca="1" si="168"/>
        <v>#VALUE!</v>
      </c>
      <c r="F414" s="72" t="e">
        <f t="shared" ca="1" si="169"/>
        <v>#VALUE!</v>
      </c>
      <c r="G414" s="91" t="e">
        <f ca="1">IF(F414="",SUM($G$17:G413),IF(F414=12,(B414*$C$2*2),($C$2*B414)))</f>
        <v>#VALUE!</v>
      </c>
      <c r="H414" s="92" t="e">
        <f ca="1">IF(F414="",SUM($H$17:H413),IF($O$11=1,G414,IF($O$11=2,((G414/$C$2)*8.5%),IF($O$11=3,0,0))))</f>
        <v>#VALUE!</v>
      </c>
      <c r="I414" s="92" t="e">
        <f ca="1">IF(F414&lt;&gt;"",IF($H$4&lt;&gt;"Sim",(G414+H414)*$G$9,((G414+H414)*$G$8)),SUM($I$17:I413))</f>
        <v>#VALUE!</v>
      </c>
      <c r="J414" s="92" t="e">
        <f t="shared" ca="1" si="160"/>
        <v>#VALUE!</v>
      </c>
      <c r="K414" s="92">
        <f t="shared" si="161"/>
        <v>0</v>
      </c>
      <c r="L414" s="92">
        <f t="shared" si="162"/>
        <v>0</v>
      </c>
      <c r="M414" s="92">
        <f t="shared" si="163"/>
        <v>0</v>
      </c>
      <c r="N414" s="92" t="e">
        <f ca="1">IF(F414&lt;&gt;"",SUM(J414:M414),SUM($N$17:N413))</f>
        <v>#VALUE!</v>
      </c>
      <c r="O414" s="21" t="e">
        <f ca="1">IF(F414="",SUM($O$17:O413),P413*$H$1)</f>
        <v>#VALUE!</v>
      </c>
      <c r="P414" s="21" t="e">
        <f t="shared" ca="1" si="170"/>
        <v>#VALUE!</v>
      </c>
      <c r="R414" s="50"/>
      <c r="S414" s="36">
        <v>398</v>
      </c>
      <c r="T414" s="22">
        <v>2</v>
      </c>
      <c r="U414" s="21">
        <f t="shared" ca="1" si="173"/>
        <v>0</v>
      </c>
      <c r="V414" s="19">
        <f t="shared" ca="1" si="174"/>
        <v>0</v>
      </c>
      <c r="W414" s="21">
        <f t="shared" ca="1" si="175"/>
        <v>0</v>
      </c>
      <c r="X414" s="21">
        <f t="shared" ca="1" si="176"/>
        <v>0</v>
      </c>
      <c r="Y414">
        <f t="shared" ca="1" si="171"/>
        <v>398</v>
      </c>
      <c r="AA414" s="213">
        <f t="shared" ca="1" si="164"/>
        <v>0</v>
      </c>
      <c r="AB414" s="213"/>
      <c r="AC414" s="38">
        <f t="shared" ca="1" si="172"/>
        <v>398</v>
      </c>
    </row>
    <row r="415" spans="1:29" x14ac:dyDescent="0.25">
      <c r="A415" s="19" t="e">
        <f t="shared" ca="1" si="165"/>
        <v>#VALUE!</v>
      </c>
      <c r="B415" s="19" t="e">
        <f t="shared" ca="1" si="166"/>
        <v>#VALUE!</v>
      </c>
      <c r="C415" s="19" t="e">
        <f t="shared" ca="1" si="167"/>
        <v>#VALUE!</v>
      </c>
      <c r="D415" s="90" t="e">
        <f t="shared" ca="1" si="177"/>
        <v>#VALUE!</v>
      </c>
      <c r="E415" s="50" t="e">
        <f t="shared" ca="1" si="168"/>
        <v>#VALUE!</v>
      </c>
      <c r="F415" s="72" t="e">
        <f t="shared" ca="1" si="169"/>
        <v>#VALUE!</v>
      </c>
      <c r="G415" s="91" t="e">
        <f ca="1">IF(F415="",SUM($G$17:G414),IF(F415=12,(B415*$C$2*2),($C$2*B415)))</f>
        <v>#VALUE!</v>
      </c>
      <c r="H415" s="92" t="e">
        <f ca="1">IF(F415="",SUM($H$17:H414),IF($O$11=1,G415,IF($O$11=2,((G415/$C$2)*8.5%),IF($O$11=3,0,0))))</f>
        <v>#VALUE!</v>
      </c>
      <c r="I415" s="92" t="e">
        <f ca="1">IF(F415&lt;&gt;"",IF($H$4&lt;&gt;"Sim",(G415+H415)*$G$9,((G415+H415)*$G$8)),SUM($I$17:I414))</f>
        <v>#VALUE!</v>
      </c>
      <c r="J415" s="92" t="e">
        <f t="shared" ca="1" si="160"/>
        <v>#VALUE!</v>
      </c>
      <c r="K415" s="92">
        <f t="shared" si="161"/>
        <v>0</v>
      </c>
      <c r="L415" s="92">
        <f t="shared" si="162"/>
        <v>0</v>
      </c>
      <c r="M415" s="92">
        <f t="shared" si="163"/>
        <v>0</v>
      </c>
      <c r="N415" s="92" t="e">
        <f ca="1">IF(F415&lt;&gt;"",SUM(J415:M415),SUM($N$17:N414))</f>
        <v>#VALUE!</v>
      </c>
      <c r="O415" s="21" t="e">
        <f ca="1">IF(F415="",SUM($O$17:O414),P414*$H$1)</f>
        <v>#VALUE!</v>
      </c>
      <c r="P415" s="21" t="e">
        <f t="shared" ca="1" si="170"/>
        <v>#VALUE!</v>
      </c>
      <c r="R415" s="50"/>
      <c r="S415" s="36">
        <v>399</v>
      </c>
      <c r="T415" s="22">
        <v>3</v>
      </c>
      <c r="U415" s="21">
        <f t="shared" ca="1" si="173"/>
        <v>0</v>
      </c>
      <c r="V415" s="19">
        <f t="shared" ca="1" si="174"/>
        <v>0</v>
      </c>
      <c r="W415" s="21">
        <f t="shared" ca="1" si="175"/>
        <v>0</v>
      </c>
      <c r="X415" s="21">
        <f t="shared" ca="1" si="176"/>
        <v>0</v>
      </c>
      <c r="Y415">
        <f t="shared" ca="1" si="171"/>
        <v>399</v>
      </c>
      <c r="AA415" s="213">
        <f t="shared" ca="1" si="164"/>
        <v>0</v>
      </c>
      <c r="AB415" s="213"/>
      <c r="AC415" s="38">
        <f t="shared" ca="1" si="172"/>
        <v>399</v>
      </c>
    </row>
    <row r="416" spans="1:29" x14ac:dyDescent="0.25">
      <c r="A416" s="19" t="e">
        <f t="shared" ca="1" si="165"/>
        <v>#VALUE!</v>
      </c>
      <c r="B416" s="19" t="e">
        <f t="shared" ca="1" si="166"/>
        <v>#VALUE!</v>
      </c>
      <c r="C416" s="19" t="e">
        <f t="shared" ca="1" si="167"/>
        <v>#VALUE!</v>
      </c>
      <c r="D416" s="90" t="e">
        <f t="shared" ca="1" si="177"/>
        <v>#VALUE!</v>
      </c>
      <c r="E416" s="50" t="e">
        <f t="shared" ca="1" si="168"/>
        <v>#VALUE!</v>
      </c>
      <c r="F416" s="72" t="e">
        <f t="shared" ca="1" si="169"/>
        <v>#VALUE!</v>
      </c>
      <c r="G416" s="91" t="e">
        <f ca="1">IF(F416="",SUM($G$17:G415),IF(F416=12,(B416*$C$2*2),($C$2*B416)))</f>
        <v>#VALUE!</v>
      </c>
      <c r="H416" s="92" t="e">
        <f ca="1">IF(F416="",SUM($H$17:H415),IF($O$11=1,G416,IF($O$11=2,((G416/$C$2)*8.5%),IF($O$11=3,0,0))))</f>
        <v>#VALUE!</v>
      </c>
      <c r="I416" s="92" t="e">
        <f ca="1">IF(F416&lt;&gt;"",IF($H$4&lt;&gt;"Sim",(G416+H416)*$G$9,((G416+H416)*$G$8)),SUM($I$17:I415))</f>
        <v>#VALUE!</v>
      </c>
      <c r="J416" s="92" t="e">
        <f t="shared" ca="1" si="160"/>
        <v>#VALUE!</v>
      </c>
      <c r="K416" s="92">
        <f t="shared" si="161"/>
        <v>0</v>
      </c>
      <c r="L416" s="92">
        <f t="shared" si="162"/>
        <v>0</v>
      </c>
      <c r="M416" s="92">
        <f t="shared" si="163"/>
        <v>0</v>
      </c>
      <c r="N416" s="92" t="e">
        <f ca="1">IF(F416&lt;&gt;"",SUM(J416:M416),SUM($N$17:N415))</f>
        <v>#VALUE!</v>
      </c>
      <c r="O416" s="21" t="e">
        <f ca="1">IF(F416="",SUM($O$17:O415),P415*$H$1)</f>
        <v>#VALUE!</v>
      </c>
      <c r="P416" s="21" t="e">
        <f t="shared" ca="1" si="170"/>
        <v>#VALUE!</v>
      </c>
      <c r="R416" s="50"/>
      <c r="S416" s="36">
        <v>400</v>
      </c>
      <c r="T416" s="22">
        <v>4</v>
      </c>
      <c r="U416" s="21">
        <f t="shared" ca="1" si="173"/>
        <v>0</v>
      </c>
      <c r="V416" s="19">
        <f t="shared" ca="1" si="174"/>
        <v>0</v>
      </c>
      <c r="W416" s="21">
        <f t="shared" ca="1" si="175"/>
        <v>0</v>
      </c>
      <c r="X416" s="21">
        <f t="shared" ca="1" si="176"/>
        <v>0</v>
      </c>
      <c r="Y416">
        <f t="shared" ca="1" si="171"/>
        <v>400</v>
      </c>
      <c r="AA416" s="213">
        <f t="shared" ca="1" si="164"/>
        <v>0</v>
      </c>
      <c r="AB416" s="213"/>
      <c r="AC416" s="38">
        <f t="shared" ca="1" si="172"/>
        <v>400</v>
      </c>
    </row>
    <row r="417" spans="1:29" x14ac:dyDescent="0.25">
      <c r="A417" s="19" t="e">
        <f t="shared" ca="1" si="165"/>
        <v>#VALUE!</v>
      </c>
      <c r="B417" s="19" t="e">
        <f t="shared" ca="1" si="166"/>
        <v>#VALUE!</v>
      </c>
      <c r="C417" s="19" t="e">
        <f t="shared" ca="1" si="167"/>
        <v>#VALUE!</v>
      </c>
      <c r="D417" s="90" t="e">
        <f t="shared" ca="1" si="177"/>
        <v>#VALUE!</v>
      </c>
      <c r="E417" s="50" t="e">
        <f t="shared" ca="1" si="168"/>
        <v>#VALUE!</v>
      </c>
      <c r="F417" s="72" t="e">
        <f t="shared" ca="1" si="169"/>
        <v>#VALUE!</v>
      </c>
      <c r="G417" s="91" t="e">
        <f ca="1">IF(F417="",SUM($G$17:G416),IF(F417=12,(B417*$C$2*2),($C$2*B417)))</f>
        <v>#VALUE!</v>
      </c>
      <c r="H417" s="92" t="e">
        <f ca="1">IF(F417="",SUM($H$17:H416),IF($O$11=1,G417,IF($O$11=2,((G417/$C$2)*8.5%),IF($O$11=3,0,0))))</f>
        <v>#VALUE!</v>
      </c>
      <c r="I417" s="92" t="e">
        <f ca="1">IF(F417&lt;&gt;"",IF($H$4&lt;&gt;"Sim",(G417+H417)*$G$9,((G417+H417)*$G$8)),SUM($I$17:I416))</f>
        <v>#VALUE!</v>
      </c>
      <c r="J417" s="92" t="e">
        <f t="shared" ca="1" si="160"/>
        <v>#VALUE!</v>
      </c>
      <c r="K417" s="92">
        <f t="shared" si="161"/>
        <v>0</v>
      </c>
      <c r="L417" s="92">
        <f t="shared" si="162"/>
        <v>0</v>
      </c>
      <c r="M417" s="92">
        <f t="shared" si="163"/>
        <v>0</v>
      </c>
      <c r="N417" s="92" t="e">
        <f ca="1">IF(F417&lt;&gt;"",SUM(J417:M417),SUM($N$17:N416))</f>
        <v>#VALUE!</v>
      </c>
      <c r="O417" s="21" t="e">
        <f ca="1">IF(F417="",SUM($O$17:O416),P416*$H$1)</f>
        <v>#VALUE!</v>
      </c>
      <c r="P417" s="21" t="e">
        <f t="shared" ca="1" si="170"/>
        <v>#VALUE!</v>
      </c>
      <c r="R417" s="50"/>
      <c r="S417" s="36">
        <v>401</v>
      </c>
      <c r="T417" s="22">
        <v>5</v>
      </c>
      <c r="U417" s="21">
        <f t="shared" ca="1" si="173"/>
        <v>0</v>
      </c>
      <c r="V417" s="19">
        <f t="shared" ca="1" si="174"/>
        <v>0</v>
      </c>
      <c r="W417" s="21">
        <f t="shared" ca="1" si="175"/>
        <v>0</v>
      </c>
      <c r="X417" s="21">
        <f t="shared" ca="1" si="176"/>
        <v>0</v>
      </c>
      <c r="Y417">
        <f t="shared" ca="1" si="171"/>
        <v>401</v>
      </c>
      <c r="AA417" s="213">
        <f t="shared" ca="1" si="164"/>
        <v>0</v>
      </c>
      <c r="AB417" s="213"/>
      <c r="AC417" s="38">
        <f t="shared" ca="1" si="172"/>
        <v>401</v>
      </c>
    </row>
    <row r="418" spans="1:29" x14ac:dyDescent="0.25">
      <c r="A418" s="19" t="e">
        <f t="shared" ca="1" si="165"/>
        <v>#VALUE!</v>
      </c>
      <c r="B418" s="19" t="e">
        <f t="shared" ca="1" si="166"/>
        <v>#VALUE!</v>
      </c>
      <c r="C418" s="19" t="e">
        <f t="shared" ca="1" si="167"/>
        <v>#VALUE!</v>
      </c>
      <c r="D418" s="90" t="e">
        <f t="shared" ca="1" si="177"/>
        <v>#VALUE!</v>
      </c>
      <c r="E418" s="50" t="e">
        <f t="shared" ca="1" si="168"/>
        <v>#VALUE!</v>
      </c>
      <c r="F418" s="72" t="e">
        <f t="shared" ca="1" si="169"/>
        <v>#VALUE!</v>
      </c>
      <c r="G418" s="91" t="e">
        <f ca="1">IF(F418="",SUM($G$17:G417),IF(F418=12,(B418*$C$2*2),($C$2*B418)))</f>
        <v>#VALUE!</v>
      </c>
      <c r="H418" s="92" t="e">
        <f ca="1">IF(F418="",SUM($H$17:H417),IF($O$11=1,G418,IF($O$11=2,((G418/$C$2)*8.5%),IF($O$11=3,0,0))))</f>
        <v>#VALUE!</v>
      </c>
      <c r="I418" s="92" t="e">
        <f ca="1">IF(F418&lt;&gt;"",IF($H$4&lt;&gt;"Sim",(G418+H418)*$G$9,((G418+H418)*$G$8)),SUM($I$17:I417))</f>
        <v>#VALUE!</v>
      </c>
      <c r="J418" s="92" t="e">
        <f t="shared" ca="1" si="160"/>
        <v>#VALUE!</v>
      </c>
      <c r="K418" s="92">
        <f t="shared" si="161"/>
        <v>0</v>
      </c>
      <c r="L418" s="92">
        <f t="shared" si="162"/>
        <v>0</v>
      </c>
      <c r="M418" s="92">
        <f t="shared" si="163"/>
        <v>0</v>
      </c>
      <c r="N418" s="92" t="e">
        <f ca="1">IF(F418&lt;&gt;"",SUM(J418:M418),SUM($N$17:N417))</f>
        <v>#VALUE!</v>
      </c>
      <c r="O418" s="21" t="e">
        <f ca="1">IF(F418="",SUM($O$17:O417),P417*$H$1)</f>
        <v>#VALUE!</v>
      </c>
      <c r="P418" s="21" t="e">
        <f t="shared" ca="1" si="170"/>
        <v>#VALUE!</v>
      </c>
      <c r="R418" s="50"/>
      <c r="S418" s="36">
        <v>402</v>
      </c>
      <c r="T418" s="22">
        <v>6</v>
      </c>
      <c r="U418" s="21">
        <f t="shared" ca="1" si="173"/>
        <v>0</v>
      </c>
      <c r="V418" s="19">
        <f t="shared" ca="1" si="174"/>
        <v>0</v>
      </c>
      <c r="W418" s="21">
        <f t="shared" ca="1" si="175"/>
        <v>0</v>
      </c>
      <c r="X418" s="21">
        <f t="shared" ca="1" si="176"/>
        <v>0</v>
      </c>
      <c r="Y418">
        <f t="shared" ca="1" si="171"/>
        <v>402</v>
      </c>
      <c r="AA418" s="213">
        <f t="shared" ca="1" si="164"/>
        <v>0</v>
      </c>
      <c r="AB418" s="213"/>
      <c r="AC418" s="38">
        <f t="shared" ca="1" si="172"/>
        <v>402</v>
      </c>
    </row>
    <row r="419" spans="1:29" x14ac:dyDescent="0.25">
      <c r="A419" s="19" t="e">
        <f t="shared" ca="1" si="165"/>
        <v>#VALUE!</v>
      </c>
      <c r="B419" s="19" t="e">
        <f t="shared" ca="1" si="166"/>
        <v>#VALUE!</v>
      </c>
      <c r="C419" s="19" t="e">
        <f t="shared" ca="1" si="167"/>
        <v>#VALUE!</v>
      </c>
      <c r="D419" s="90" t="e">
        <f t="shared" ca="1" si="177"/>
        <v>#VALUE!</v>
      </c>
      <c r="E419" s="50" t="e">
        <f t="shared" ca="1" si="168"/>
        <v>#VALUE!</v>
      </c>
      <c r="F419" s="72" t="e">
        <f t="shared" ca="1" si="169"/>
        <v>#VALUE!</v>
      </c>
      <c r="G419" s="91" t="e">
        <f ca="1">IF(F419="",SUM($G$17:G418),IF(F419=12,(B419*$C$2*2),($C$2*B419)))</f>
        <v>#VALUE!</v>
      </c>
      <c r="H419" s="92" t="e">
        <f ca="1">IF(F419="",SUM($H$17:H418),IF($O$11=1,G419,IF($O$11=2,((G419/$C$2)*8.5%),IF($O$11=3,0,0))))</f>
        <v>#VALUE!</v>
      </c>
      <c r="I419" s="92" t="e">
        <f ca="1">IF(F419&lt;&gt;"",IF($H$4&lt;&gt;"Sim",(G419+H419)*$G$9,((G419+H419)*$G$8)),SUM($I$17:I418))</f>
        <v>#VALUE!</v>
      </c>
      <c r="J419" s="92" t="e">
        <f t="shared" ca="1" si="160"/>
        <v>#VALUE!</v>
      </c>
      <c r="K419" s="92">
        <f t="shared" si="161"/>
        <v>0</v>
      </c>
      <c r="L419" s="92">
        <f t="shared" si="162"/>
        <v>0</v>
      </c>
      <c r="M419" s="92">
        <f t="shared" si="163"/>
        <v>0</v>
      </c>
      <c r="N419" s="92" t="e">
        <f ca="1">IF(F419&lt;&gt;"",SUM(J419:M419),SUM($N$17:N418))</f>
        <v>#VALUE!</v>
      </c>
      <c r="O419" s="21" t="e">
        <f ca="1">IF(F419="",SUM($O$17:O418),P418*$H$1)</f>
        <v>#VALUE!</v>
      </c>
      <c r="P419" s="21" t="e">
        <f t="shared" ca="1" si="170"/>
        <v>#VALUE!</v>
      </c>
      <c r="R419" s="50"/>
      <c r="S419" s="36">
        <v>403</v>
      </c>
      <c r="T419" s="22">
        <v>7</v>
      </c>
      <c r="U419" s="21">
        <f t="shared" ca="1" si="173"/>
        <v>0</v>
      </c>
      <c r="V419" s="19">
        <f t="shared" ca="1" si="174"/>
        <v>0</v>
      </c>
      <c r="W419" s="21">
        <f t="shared" ca="1" si="175"/>
        <v>0</v>
      </c>
      <c r="X419" s="21">
        <f t="shared" ca="1" si="176"/>
        <v>0</v>
      </c>
      <c r="Y419">
        <f t="shared" ca="1" si="171"/>
        <v>403</v>
      </c>
      <c r="AA419" s="213">
        <f t="shared" ca="1" si="164"/>
        <v>0</v>
      </c>
      <c r="AB419" s="213"/>
      <c r="AC419" s="38">
        <f t="shared" ca="1" si="172"/>
        <v>403</v>
      </c>
    </row>
    <row r="420" spans="1:29" x14ac:dyDescent="0.25">
      <c r="A420" s="19" t="e">
        <f t="shared" ca="1" si="165"/>
        <v>#VALUE!</v>
      </c>
      <c r="B420" s="19" t="e">
        <f t="shared" ca="1" si="166"/>
        <v>#VALUE!</v>
      </c>
      <c r="C420" s="19" t="e">
        <f t="shared" ca="1" si="167"/>
        <v>#VALUE!</v>
      </c>
      <c r="D420" s="90" t="e">
        <f t="shared" ca="1" si="177"/>
        <v>#VALUE!</v>
      </c>
      <c r="E420" s="50" t="e">
        <f t="shared" ca="1" si="168"/>
        <v>#VALUE!</v>
      </c>
      <c r="F420" s="72" t="e">
        <f t="shared" ca="1" si="169"/>
        <v>#VALUE!</v>
      </c>
      <c r="G420" s="91" t="e">
        <f ca="1">IF(F420="",SUM($G$17:G419),IF(F420=12,(B420*$C$2*2),($C$2*B420)))</f>
        <v>#VALUE!</v>
      </c>
      <c r="H420" s="92" t="e">
        <f ca="1">IF(F420="",SUM($H$17:H419),IF($O$11=1,G420,IF($O$11=2,((G420/$C$2)*8.5%),IF($O$11=3,0,0))))</f>
        <v>#VALUE!</v>
      </c>
      <c r="I420" s="92" t="e">
        <f ca="1">IF(F420&lt;&gt;"",IF($H$4&lt;&gt;"Sim",(G420+H420)*$G$9,((G420+H420)*$G$8)),SUM($I$17:I419))</f>
        <v>#VALUE!</v>
      </c>
      <c r="J420" s="92" t="e">
        <f t="shared" ca="1" si="160"/>
        <v>#VALUE!</v>
      </c>
      <c r="K420" s="92">
        <f t="shared" si="161"/>
        <v>0</v>
      </c>
      <c r="L420" s="92">
        <f t="shared" si="162"/>
        <v>0</v>
      </c>
      <c r="M420" s="92">
        <f t="shared" si="163"/>
        <v>0</v>
      </c>
      <c r="N420" s="92" t="e">
        <f ca="1">IF(F420&lt;&gt;"",SUM(J420:M420),SUM($N$17:N419))</f>
        <v>#VALUE!</v>
      </c>
      <c r="O420" s="21" t="e">
        <f ca="1">IF(F420="",SUM($O$17:O419),P419*$H$1)</f>
        <v>#VALUE!</v>
      </c>
      <c r="P420" s="21" t="e">
        <f t="shared" ca="1" si="170"/>
        <v>#VALUE!</v>
      </c>
      <c r="R420" s="50"/>
      <c r="S420" s="36">
        <v>404</v>
      </c>
      <c r="T420" s="22">
        <v>8</v>
      </c>
      <c r="U420" s="21">
        <f t="shared" ca="1" si="173"/>
        <v>0</v>
      </c>
      <c r="V420" s="19">
        <f t="shared" ca="1" si="174"/>
        <v>0</v>
      </c>
      <c r="W420" s="21">
        <f t="shared" ca="1" si="175"/>
        <v>0</v>
      </c>
      <c r="X420" s="21">
        <f t="shared" ca="1" si="176"/>
        <v>0</v>
      </c>
      <c r="Y420">
        <f t="shared" ca="1" si="171"/>
        <v>404</v>
      </c>
      <c r="AA420" s="213">
        <f t="shared" ca="1" si="164"/>
        <v>0</v>
      </c>
      <c r="AB420" s="213"/>
      <c r="AC420" s="38">
        <f t="shared" ca="1" si="172"/>
        <v>404</v>
      </c>
    </row>
    <row r="421" spans="1:29" x14ac:dyDescent="0.25">
      <c r="A421" s="19" t="e">
        <f t="shared" ca="1" si="165"/>
        <v>#VALUE!</v>
      </c>
      <c r="B421" s="19" t="e">
        <f t="shared" ca="1" si="166"/>
        <v>#VALUE!</v>
      </c>
      <c r="C421" s="19" t="e">
        <f t="shared" ca="1" si="167"/>
        <v>#VALUE!</v>
      </c>
      <c r="D421" s="90" t="e">
        <f t="shared" ca="1" si="177"/>
        <v>#VALUE!</v>
      </c>
      <c r="E421" s="50" t="e">
        <f t="shared" ca="1" si="168"/>
        <v>#VALUE!</v>
      </c>
      <c r="F421" s="72" t="e">
        <f t="shared" ca="1" si="169"/>
        <v>#VALUE!</v>
      </c>
      <c r="G421" s="91" t="e">
        <f ca="1">IF(F421="",SUM($G$17:G420),IF(F421=12,(B421*$C$2*2),($C$2*B421)))</f>
        <v>#VALUE!</v>
      </c>
      <c r="H421" s="92" t="e">
        <f ca="1">IF(F421="",SUM($H$17:H420),IF($O$11=1,G421,IF($O$11=2,((G421/$C$2)*8.5%),IF($O$11=3,0,0))))</f>
        <v>#VALUE!</v>
      </c>
      <c r="I421" s="92" t="e">
        <f ca="1">IF(F421&lt;&gt;"",IF($H$4&lt;&gt;"Sim",(G421+H421)*$G$9,((G421+H421)*$G$8)),SUM($I$17:I420))</f>
        <v>#VALUE!</v>
      </c>
      <c r="J421" s="92" t="e">
        <f t="shared" ca="1" si="160"/>
        <v>#VALUE!</v>
      </c>
      <c r="K421" s="92">
        <f t="shared" si="161"/>
        <v>0</v>
      </c>
      <c r="L421" s="92">
        <f t="shared" si="162"/>
        <v>0</v>
      </c>
      <c r="M421" s="92">
        <f t="shared" si="163"/>
        <v>0</v>
      </c>
      <c r="N421" s="92" t="e">
        <f ca="1">IF(F421&lt;&gt;"",SUM(J421:M421),SUM($N$17:N420))</f>
        <v>#VALUE!</v>
      </c>
      <c r="O421" s="21" t="e">
        <f ca="1">IF(F421="",SUM($O$17:O420),P420*$H$1)</f>
        <v>#VALUE!</v>
      </c>
      <c r="P421" s="21" t="e">
        <f t="shared" ca="1" si="170"/>
        <v>#VALUE!</v>
      </c>
      <c r="R421" s="50"/>
      <c r="S421" s="36">
        <v>405</v>
      </c>
      <c r="T421" s="22">
        <v>9</v>
      </c>
      <c r="U421" s="21">
        <f t="shared" ca="1" si="173"/>
        <v>0</v>
      </c>
      <c r="V421" s="19">
        <f t="shared" ca="1" si="174"/>
        <v>0</v>
      </c>
      <c r="W421" s="21">
        <f t="shared" ca="1" si="175"/>
        <v>0</v>
      </c>
      <c r="X421" s="21">
        <f t="shared" ca="1" si="176"/>
        <v>0</v>
      </c>
      <c r="Y421">
        <f t="shared" ca="1" si="171"/>
        <v>405</v>
      </c>
      <c r="AA421" s="213">
        <f t="shared" ca="1" si="164"/>
        <v>0</v>
      </c>
      <c r="AB421" s="213"/>
      <c r="AC421" s="38">
        <f t="shared" ca="1" si="172"/>
        <v>405</v>
      </c>
    </row>
    <row r="422" spans="1:29" x14ac:dyDescent="0.25">
      <c r="A422" s="19" t="e">
        <f t="shared" ca="1" si="165"/>
        <v>#VALUE!</v>
      </c>
      <c r="B422" s="19" t="e">
        <f t="shared" ca="1" si="166"/>
        <v>#VALUE!</v>
      </c>
      <c r="C422" s="19" t="e">
        <f t="shared" ca="1" si="167"/>
        <v>#VALUE!</v>
      </c>
      <c r="D422" s="90" t="e">
        <f t="shared" ca="1" si="177"/>
        <v>#VALUE!</v>
      </c>
      <c r="E422" s="50" t="e">
        <f t="shared" ca="1" si="168"/>
        <v>#VALUE!</v>
      </c>
      <c r="F422" s="72" t="e">
        <f t="shared" ca="1" si="169"/>
        <v>#VALUE!</v>
      </c>
      <c r="G422" s="91" t="e">
        <f ca="1">IF(F422="",SUM($G$17:G421),IF(F422=12,(B422*$C$2*2),($C$2*B422)))</f>
        <v>#VALUE!</v>
      </c>
      <c r="H422" s="92" t="e">
        <f ca="1">IF(F422="",SUM($H$17:H421),IF($O$11=1,G422,IF($O$11=2,((G422/$C$2)*8.5%),IF($O$11=3,0,0))))</f>
        <v>#VALUE!</v>
      </c>
      <c r="I422" s="92" t="e">
        <f ca="1">IF(F422&lt;&gt;"",IF($H$4&lt;&gt;"Sim",(G422+H422)*$G$9,((G422+H422)*$G$8)),SUM($I$17:I421))</f>
        <v>#VALUE!</v>
      </c>
      <c r="J422" s="92" t="e">
        <f t="shared" ca="1" si="160"/>
        <v>#VALUE!</v>
      </c>
      <c r="K422" s="92">
        <f t="shared" si="161"/>
        <v>0</v>
      </c>
      <c r="L422" s="92">
        <f t="shared" si="162"/>
        <v>0</v>
      </c>
      <c r="M422" s="92">
        <f t="shared" si="163"/>
        <v>0</v>
      </c>
      <c r="N422" s="92" t="e">
        <f ca="1">IF(F422&lt;&gt;"",SUM(J422:M422),SUM($N$17:N421))</f>
        <v>#VALUE!</v>
      </c>
      <c r="O422" s="21" t="e">
        <f ca="1">IF(F422="",SUM($O$17:O421),P421*$H$1)</f>
        <v>#VALUE!</v>
      </c>
      <c r="P422" s="21" t="e">
        <f t="shared" ca="1" si="170"/>
        <v>#VALUE!</v>
      </c>
      <c r="R422" s="50"/>
      <c r="S422" s="36">
        <v>406</v>
      </c>
      <c r="T422" s="22">
        <v>10</v>
      </c>
      <c r="U422" s="21">
        <f t="shared" ca="1" si="173"/>
        <v>0</v>
      </c>
      <c r="V422" s="19">
        <f t="shared" ca="1" si="174"/>
        <v>0</v>
      </c>
      <c r="W422" s="21">
        <f t="shared" ca="1" si="175"/>
        <v>0</v>
      </c>
      <c r="X422" s="21">
        <f t="shared" ca="1" si="176"/>
        <v>0</v>
      </c>
      <c r="Y422">
        <f t="shared" ca="1" si="171"/>
        <v>406</v>
      </c>
      <c r="AA422" s="213">
        <f t="shared" ca="1" si="164"/>
        <v>0</v>
      </c>
      <c r="AB422" s="213"/>
      <c r="AC422" s="38">
        <f t="shared" ca="1" si="172"/>
        <v>406</v>
      </c>
    </row>
    <row r="423" spans="1:29" x14ac:dyDescent="0.25">
      <c r="A423" s="19" t="e">
        <f t="shared" ca="1" si="165"/>
        <v>#VALUE!</v>
      </c>
      <c r="B423" s="19" t="e">
        <f t="shared" ca="1" si="166"/>
        <v>#VALUE!</v>
      </c>
      <c r="C423" s="19" t="e">
        <f t="shared" ca="1" si="167"/>
        <v>#VALUE!</v>
      </c>
      <c r="D423" s="90" t="e">
        <f t="shared" ca="1" si="177"/>
        <v>#VALUE!</v>
      </c>
      <c r="E423" s="50" t="e">
        <f t="shared" ca="1" si="168"/>
        <v>#VALUE!</v>
      </c>
      <c r="F423" s="72" t="e">
        <f t="shared" ca="1" si="169"/>
        <v>#VALUE!</v>
      </c>
      <c r="G423" s="91" t="e">
        <f ca="1">IF(F423="",SUM($G$17:G422),IF(F423=12,(B423*$C$2*2),($C$2*B423)))</f>
        <v>#VALUE!</v>
      </c>
      <c r="H423" s="92" t="e">
        <f ca="1">IF(F423="",SUM($H$17:H422),IF($O$11=1,G423,IF($O$11=2,((G423/$C$2)*8.5%),IF($O$11=3,0,0))))</f>
        <v>#VALUE!</v>
      </c>
      <c r="I423" s="92" t="e">
        <f ca="1">IF(F423&lt;&gt;"",IF($H$4&lt;&gt;"Sim",(G423+H423)*$G$9,((G423+H423)*$G$8)),SUM($I$17:I422))</f>
        <v>#VALUE!</v>
      </c>
      <c r="J423" s="92" t="e">
        <f t="shared" ca="1" si="160"/>
        <v>#VALUE!</v>
      </c>
      <c r="K423" s="92">
        <f t="shared" si="161"/>
        <v>0</v>
      </c>
      <c r="L423" s="92">
        <f t="shared" si="162"/>
        <v>0</v>
      </c>
      <c r="M423" s="92">
        <f t="shared" si="163"/>
        <v>0</v>
      </c>
      <c r="N423" s="92" t="e">
        <f ca="1">IF(F423&lt;&gt;"",SUM(J423:M423),SUM($N$17:N422))</f>
        <v>#VALUE!</v>
      </c>
      <c r="O423" s="21" t="e">
        <f ca="1">IF(F423="",SUM($O$17:O422),P422*$H$1)</f>
        <v>#VALUE!</v>
      </c>
      <c r="P423" s="21" t="e">
        <f t="shared" ca="1" si="170"/>
        <v>#VALUE!</v>
      </c>
      <c r="R423" s="50"/>
      <c r="S423" s="36">
        <v>407</v>
      </c>
      <c r="T423" s="22">
        <v>11</v>
      </c>
      <c r="U423" s="21">
        <f t="shared" ca="1" si="173"/>
        <v>0</v>
      </c>
      <c r="V423" s="19">
        <f t="shared" ca="1" si="174"/>
        <v>0</v>
      </c>
      <c r="W423" s="21">
        <f t="shared" ca="1" si="175"/>
        <v>0</v>
      </c>
      <c r="X423" s="21">
        <f t="shared" ca="1" si="176"/>
        <v>0</v>
      </c>
      <c r="Y423">
        <f t="shared" ca="1" si="171"/>
        <v>407</v>
      </c>
      <c r="AA423" s="213">
        <f t="shared" ca="1" si="164"/>
        <v>0</v>
      </c>
      <c r="AB423" s="213"/>
      <c r="AC423" s="38">
        <f t="shared" ca="1" si="172"/>
        <v>407</v>
      </c>
    </row>
    <row r="424" spans="1:29" x14ac:dyDescent="0.25">
      <c r="A424" s="19" t="e">
        <f t="shared" ca="1" si="165"/>
        <v>#VALUE!</v>
      </c>
      <c r="B424" s="19" t="e">
        <f t="shared" ca="1" si="166"/>
        <v>#VALUE!</v>
      </c>
      <c r="C424" s="19" t="e">
        <f t="shared" ca="1" si="167"/>
        <v>#VALUE!</v>
      </c>
      <c r="D424" s="90" t="e">
        <f t="shared" ca="1" si="177"/>
        <v>#VALUE!</v>
      </c>
      <c r="E424" s="50" t="e">
        <f t="shared" ca="1" si="168"/>
        <v>#VALUE!</v>
      </c>
      <c r="F424" s="72" t="e">
        <f t="shared" ca="1" si="169"/>
        <v>#VALUE!</v>
      </c>
      <c r="G424" s="91" t="e">
        <f ca="1">IF(F424="",SUM($G$17:G423),IF(F424=12,(B424*$C$2*2),($C$2*B424)))</f>
        <v>#VALUE!</v>
      </c>
      <c r="H424" s="92" t="e">
        <f ca="1">IF(F424="",SUM($H$17:H423),IF($O$11=1,G424,IF($O$11=2,((G424/$C$2)*8.5%),IF($O$11=3,0,0))))</f>
        <v>#VALUE!</v>
      </c>
      <c r="I424" s="92" t="e">
        <f ca="1">IF(F424&lt;&gt;"",IF($H$4&lt;&gt;"Sim",(G424+H424)*$G$9,((G424+H424)*$G$8)),SUM($I$17:I423))</f>
        <v>#VALUE!</v>
      </c>
      <c r="J424" s="92" t="e">
        <f t="shared" ca="1" si="160"/>
        <v>#VALUE!</v>
      </c>
      <c r="K424" s="92">
        <f t="shared" si="161"/>
        <v>0</v>
      </c>
      <c r="L424" s="92">
        <f t="shared" si="162"/>
        <v>0</v>
      </c>
      <c r="M424" s="92">
        <f t="shared" si="163"/>
        <v>0</v>
      </c>
      <c r="N424" s="92" t="e">
        <f ca="1">IF(F424&lt;&gt;"",SUM(J424:M424),SUM($N$17:N423))</f>
        <v>#VALUE!</v>
      </c>
      <c r="O424" s="21" t="e">
        <f ca="1">IF(F424="",SUM($O$17:O423),P423*$H$1)</f>
        <v>#VALUE!</v>
      </c>
      <c r="P424" s="21" t="e">
        <f t="shared" ca="1" si="170"/>
        <v>#VALUE!</v>
      </c>
      <c r="R424" s="50"/>
      <c r="S424" s="36">
        <v>408</v>
      </c>
      <c r="T424" s="22">
        <v>12</v>
      </c>
      <c r="U424" s="21">
        <f t="shared" ca="1" si="173"/>
        <v>0</v>
      </c>
      <c r="V424" s="19">
        <f t="shared" ca="1" si="174"/>
        <v>0</v>
      </c>
      <c r="W424" s="21">
        <f t="shared" ca="1" si="175"/>
        <v>0</v>
      </c>
      <c r="X424" s="21">
        <f t="shared" ca="1" si="176"/>
        <v>0</v>
      </c>
      <c r="Y424">
        <f t="shared" ca="1" si="171"/>
        <v>408</v>
      </c>
      <c r="AA424" s="213">
        <f t="shared" ca="1" si="164"/>
        <v>0</v>
      </c>
      <c r="AB424" s="213"/>
      <c r="AC424" s="38">
        <f t="shared" ca="1" si="172"/>
        <v>408</v>
      </c>
    </row>
    <row r="425" spans="1:29" x14ac:dyDescent="0.25">
      <c r="A425" s="10" t="e">
        <f t="shared" ca="1" si="165"/>
        <v>#VALUE!</v>
      </c>
      <c r="B425" s="10" t="e">
        <f t="shared" ca="1" si="166"/>
        <v>#VALUE!</v>
      </c>
      <c r="C425" s="10" t="e">
        <f t="shared" ca="1" si="167"/>
        <v>#VALUE!</v>
      </c>
      <c r="D425" s="43" t="e">
        <f t="shared" ca="1" si="177"/>
        <v>#VALUE!</v>
      </c>
      <c r="E425" s="47" t="e">
        <f t="shared" ca="1" si="168"/>
        <v>#VALUE!</v>
      </c>
      <c r="F425" s="73" t="e">
        <f t="shared" ca="1" si="169"/>
        <v>#VALUE!</v>
      </c>
      <c r="G425" s="11" t="e">
        <f ca="1">IF(F425="",SUM($G$17:G424),IF(F425=12,(B425*$C$2*2),($C$2*B425)))</f>
        <v>#VALUE!</v>
      </c>
      <c r="H425" s="61" t="e">
        <f ca="1">IF(F425="",SUM($H$17:H424),IF($O$11=1,G425,IF($O$11=2,((G425/$C$2)*8.5%),IF($O$11=3,0,0))))</f>
        <v>#VALUE!</v>
      </c>
      <c r="I425" s="61" t="e">
        <f ca="1">IF(F425&lt;&gt;"",IF($H$4&lt;&gt;"Sim",(G425+H425)*$G$9,((G425+H425)*$G$8)),SUM($I$17:I424))</f>
        <v>#VALUE!</v>
      </c>
      <c r="J425" s="61" t="e">
        <f t="shared" ca="1" si="160"/>
        <v>#VALUE!</v>
      </c>
      <c r="K425" s="61">
        <f t="shared" si="161"/>
        <v>0</v>
      </c>
      <c r="L425" s="61">
        <f t="shared" si="162"/>
        <v>0</v>
      </c>
      <c r="M425" s="61">
        <f t="shared" si="163"/>
        <v>0</v>
      </c>
      <c r="N425" s="61" t="e">
        <f ca="1">IF(F425&lt;&gt;"",SUM(J425:M425),SUM($N$17:N424))</f>
        <v>#VALUE!</v>
      </c>
      <c r="O425" s="8" t="e">
        <f ca="1">IF(F425="",SUM($O$17:O424),P424*$H$1)</f>
        <v>#VALUE!</v>
      </c>
      <c r="P425" s="8" t="e">
        <f t="shared" ca="1" si="170"/>
        <v>#VALUE!</v>
      </c>
      <c r="R425" s="47">
        <v>35</v>
      </c>
      <c r="S425" s="36">
        <v>409</v>
      </c>
      <c r="T425" s="12">
        <v>1</v>
      </c>
      <c r="U425" s="8">
        <f t="shared" ca="1" si="173"/>
        <v>0</v>
      </c>
      <c r="V425" s="10">
        <f t="shared" ca="1" si="174"/>
        <v>0</v>
      </c>
      <c r="W425" s="8">
        <f t="shared" ca="1" si="175"/>
        <v>0</v>
      </c>
      <c r="X425" s="8">
        <f t="shared" ca="1" si="176"/>
        <v>0</v>
      </c>
      <c r="Y425">
        <f t="shared" ca="1" si="171"/>
        <v>409</v>
      </c>
      <c r="AA425" s="202">
        <f t="shared" ca="1" si="164"/>
        <v>0</v>
      </c>
      <c r="AB425" s="202"/>
      <c r="AC425" s="38">
        <f t="shared" ca="1" si="172"/>
        <v>409</v>
      </c>
    </row>
    <row r="426" spans="1:29" x14ac:dyDescent="0.25">
      <c r="A426" s="10" t="e">
        <f t="shared" ca="1" si="165"/>
        <v>#VALUE!</v>
      </c>
      <c r="B426" s="10" t="e">
        <f t="shared" ca="1" si="166"/>
        <v>#VALUE!</v>
      </c>
      <c r="C426" s="10" t="e">
        <f t="shared" ca="1" si="167"/>
        <v>#VALUE!</v>
      </c>
      <c r="D426" s="43" t="e">
        <f t="shared" ca="1" si="177"/>
        <v>#VALUE!</v>
      </c>
      <c r="E426" s="51" t="e">
        <f t="shared" ca="1" si="168"/>
        <v>#VALUE!</v>
      </c>
      <c r="F426" s="70" t="e">
        <f t="shared" ca="1" si="169"/>
        <v>#VALUE!</v>
      </c>
      <c r="G426" s="11" t="e">
        <f ca="1">IF(F426="",SUM($G$17:G425),IF(F426=12,(B426*$C$2*2),($C$2*B426)))</f>
        <v>#VALUE!</v>
      </c>
      <c r="H426" s="61" t="e">
        <f ca="1">IF(F426="",SUM($H$17:H425),IF($O$11=1,G426,IF($O$11=2,((G426/$C$2)*8.5%),IF($O$11=3,0,0))))</f>
        <v>#VALUE!</v>
      </c>
      <c r="I426" s="61" t="e">
        <f ca="1">IF(F426&lt;&gt;"",IF($H$4&lt;&gt;"Sim",(G426+H426)*$G$9,((G426+H426)*$G$8)),SUM($I$17:I425))</f>
        <v>#VALUE!</v>
      </c>
      <c r="J426" s="61" t="e">
        <f t="shared" ca="1" si="160"/>
        <v>#VALUE!</v>
      </c>
      <c r="K426" s="61">
        <f t="shared" si="161"/>
        <v>0</v>
      </c>
      <c r="L426" s="61">
        <f t="shared" si="162"/>
        <v>0</v>
      </c>
      <c r="M426" s="61">
        <f t="shared" si="163"/>
        <v>0</v>
      </c>
      <c r="N426" s="61" t="e">
        <f ca="1">IF(F426&lt;&gt;"",SUM(J426:M426),SUM($N$17:N425))</f>
        <v>#VALUE!</v>
      </c>
      <c r="O426" s="8" t="e">
        <f ca="1">IF(F426="",SUM($O$17:O425),P425*$H$1)</f>
        <v>#VALUE!</v>
      </c>
      <c r="P426" s="8" t="e">
        <f t="shared" ca="1" si="170"/>
        <v>#VALUE!</v>
      </c>
      <c r="R426" s="51"/>
      <c r="S426" s="36">
        <v>410</v>
      </c>
      <c r="T426" s="12">
        <v>2</v>
      </c>
      <c r="U426" s="8">
        <f t="shared" ca="1" si="173"/>
        <v>0</v>
      </c>
      <c r="V426" s="10">
        <f t="shared" ca="1" si="174"/>
        <v>0</v>
      </c>
      <c r="W426" s="8">
        <f t="shared" ca="1" si="175"/>
        <v>0</v>
      </c>
      <c r="X426" s="8">
        <f t="shared" ca="1" si="176"/>
        <v>0</v>
      </c>
      <c r="Y426">
        <f t="shared" ca="1" si="171"/>
        <v>410</v>
      </c>
      <c r="AA426" s="202">
        <f t="shared" ca="1" si="164"/>
        <v>0</v>
      </c>
      <c r="AB426" s="202"/>
      <c r="AC426" s="38">
        <f t="shared" ca="1" si="172"/>
        <v>410</v>
      </c>
    </row>
    <row r="427" spans="1:29" x14ac:dyDescent="0.25">
      <c r="A427" s="10" t="e">
        <f t="shared" ca="1" si="165"/>
        <v>#VALUE!</v>
      </c>
      <c r="B427" s="10" t="e">
        <f t="shared" ca="1" si="166"/>
        <v>#VALUE!</v>
      </c>
      <c r="C427" s="10" t="e">
        <f t="shared" ca="1" si="167"/>
        <v>#VALUE!</v>
      </c>
      <c r="D427" s="43" t="e">
        <f t="shared" ca="1" si="177"/>
        <v>#VALUE!</v>
      </c>
      <c r="E427" s="51" t="e">
        <f t="shared" ca="1" si="168"/>
        <v>#VALUE!</v>
      </c>
      <c r="F427" s="70" t="e">
        <f t="shared" ca="1" si="169"/>
        <v>#VALUE!</v>
      </c>
      <c r="G427" s="11" t="e">
        <f ca="1">IF(F427="",SUM($G$17:G426),IF(F427=12,(B427*$C$2*2),($C$2*B427)))</f>
        <v>#VALUE!</v>
      </c>
      <c r="H427" s="61" t="e">
        <f ca="1">IF(F427="",SUM($H$17:H426),IF($O$11=1,G427,IF($O$11=2,((G427/$C$2)*8.5%),IF($O$11=3,0,0))))</f>
        <v>#VALUE!</v>
      </c>
      <c r="I427" s="61" t="e">
        <f ca="1">IF(F427&lt;&gt;"",IF($H$4&lt;&gt;"Sim",(G427+H427)*$G$9,((G427+H427)*$G$8)),SUM($I$17:I426))</f>
        <v>#VALUE!</v>
      </c>
      <c r="J427" s="61" t="e">
        <f t="shared" ca="1" si="160"/>
        <v>#VALUE!</v>
      </c>
      <c r="K427" s="61">
        <f t="shared" si="161"/>
        <v>0</v>
      </c>
      <c r="L427" s="61">
        <f t="shared" si="162"/>
        <v>0</v>
      </c>
      <c r="M427" s="61">
        <f t="shared" si="163"/>
        <v>0</v>
      </c>
      <c r="N427" s="61" t="e">
        <f ca="1">IF(F427&lt;&gt;"",SUM(J427:M427),SUM($N$17:N426))</f>
        <v>#VALUE!</v>
      </c>
      <c r="O427" s="8" t="e">
        <f ca="1">IF(F427="",SUM($O$17:O426),P426*$H$1)</f>
        <v>#VALUE!</v>
      </c>
      <c r="P427" s="8" t="e">
        <f t="shared" ca="1" si="170"/>
        <v>#VALUE!</v>
      </c>
      <c r="R427" s="51"/>
      <c r="S427" s="36">
        <v>411</v>
      </c>
      <c r="T427" s="12">
        <v>3</v>
      </c>
      <c r="U427" s="8">
        <f t="shared" ca="1" si="173"/>
        <v>0</v>
      </c>
      <c r="V427" s="10">
        <f t="shared" ca="1" si="174"/>
        <v>0</v>
      </c>
      <c r="W427" s="8">
        <f t="shared" ca="1" si="175"/>
        <v>0</v>
      </c>
      <c r="X427" s="8">
        <f t="shared" ca="1" si="176"/>
        <v>0</v>
      </c>
      <c r="Y427">
        <f t="shared" ca="1" si="171"/>
        <v>411</v>
      </c>
      <c r="AA427" s="202">
        <f t="shared" ca="1" si="164"/>
        <v>0</v>
      </c>
      <c r="AB427" s="202"/>
      <c r="AC427" s="38">
        <f t="shared" ca="1" si="172"/>
        <v>411</v>
      </c>
    </row>
    <row r="428" spans="1:29" x14ac:dyDescent="0.25">
      <c r="A428" s="10" t="e">
        <f t="shared" ca="1" si="165"/>
        <v>#VALUE!</v>
      </c>
      <c r="B428" s="10" t="e">
        <f t="shared" ca="1" si="166"/>
        <v>#VALUE!</v>
      </c>
      <c r="C428" s="10" t="e">
        <f t="shared" ca="1" si="167"/>
        <v>#VALUE!</v>
      </c>
      <c r="D428" s="43" t="e">
        <f t="shared" ca="1" si="177"/>
        <v>#VALUE!</v>
      </c>
      <c r="E428" s="51" t="e">
        <f t="shared" ca="1" si="168"/>
        <v>#VALUE!</v>
      </c>
      <c r="F428" s="70" t="e">
        <f t="shared" ca="1" si="169"/>
        <v>#VALUE!</v>
      </c>
      <c r="G428" s="11" t="e">
        <f ca="1">IF(F428="",SUM($G$17:G427),IF(F428=12,(B428*$C$2*2),($C$2*B428)))</f>
        <v>#VALUE!</v>
      </c>
      <c r="H428" s="61" t="e">
        <f ca="1">IF(F428="",SUM($H$17:H427),IF($O$11=1,G428,IF($O$11=2,((G428/$C$2)*8.5%),IF($O$11=3,0,0))))</f>
        <v>#VALUE!</v>
      </c>
      <c r="I428" s="61" t="e">
        <f ca="1">IF(F428&lt;&gt;"",IF($H$4&lt;&gt;"Sim",(G428+H428)*$G$9,((G428+H428)*$G$8)),SUM($I$17:I427))</f>
        <v>#VALUE!</v>
      </c>
      <c r="J428" s="61" t="e">
        <f t="shared" ca="1" si="160"/>
        <v>#VALUE!</v>
      </c>
      <c r="K428" s="61">
        <f t="shared" si="161"/>
        <v>0</v>
      </c>
      <c r="L428" s="61">
        <f t="shared" si="162"/>
        <v>0</v>
      </c>
      <c r="M428" s="61">
        <f t="shared" si="163"/>
        <v>0</v>
      </c>
      <c r="N428" s="61" t="e">
        <f ca="1">IF(F428&lt;&gt;"",SUM(J428:M428),SUM($N$17:N427))</f>
        <v>#VALUE!</v>
      </c>
      <c r="O428" s="8" t="e">
        <f ca="1">IF(F428="",SUM($O$17:O427),P427*$H$1)</f>
        <v>#VALUE!</v>
      </c>
      <c r="P428" s="8" t="e">
        <f t="shared" ca="1" si="170"/>
        <v>#VALUE!</v>
      </c>
      <c r="R428" s="51"/>
      <c r="S428" s="36">
        <v>412</v>
      </c>
      <c r="T428" s="12">
        <v>4</v>
      </c>
      <c r="U428" s="8">
        <f t="shared" ca="1" si="173"/>
        <v>0</v>
      </c>
      <c r="V428" s="10">
        <f t="shared" ca="1" si="174"/>
        <v>0</v>
      </c>
      <c r="W428" s="8">
        <f t="shared" ca="1" si="175"/>
        <v>0</v>
      </c>
      <c r="X428" s="8">
        <f t="shared" ca="1" si="176"/>
        <v>0</v>
      </c>
      <c r="Y428">
        <f t="shared" ca="1" si="171"/>
        <v>412</v>
      </c>
      <c r="AA428" s="202">
        <f t="shared" ca="1" si="164"/>
        <v>0</v>
      </c>
      <c r="AB428" s="202"/>
      <c r="AC428" s="38">
        <f t="shared" ca="1" si="172"/>
        <v>412</v>
      </c>
    </row>
    <row r="429" spans="1:29" x14ac:dyDescent="0.25">
      <c r="A429" s="10" t="e">
        <f t="shared" ca="1" si="165"/>
        <v>#VALUE!</v>
      </c>
      <c r="B429" s="10" t="e">
        <f t="shared" ca="1" si="166"/>
        <v>#VALUE!</v>
      </c>
      <c r="C429" s="10" t="e">
        <f t="shared" ca="1" si="167"/>
        <v>#VALUE!</v>
      </c>
      <c r="D429" s="43" t="e">
        <f t="shared" ca="1" si="177"/>
        <v>#VALUE!</v>
      </c>
      <c r="E429" s="51" t="e">
        <f t="shared" ca="1" si="168"/>
        <v>#VALUE!</v>
      </c>
      <c r="F429" s="70" t="e">
        <f t="shared" ca="1" si="169"/>
        <v>#VALUE!</v>
      </c>
      <c r="G429" s="11" t="e">
        <f ca="1">IF(F429="",SUM($G$17:G428),IF(F429=12,(B429*$C$2*2),($C$2*B429)))</f>
        <v>#VALUE!</v>
      </c>
      <c r="H429" s="61" t="e">
        <f ca="1">IF(F429="",SUM($H$17:H428),IF($O$11=1,G429,IF($O$11=2,((G429/$C$2)*8.5%),IF($O$11=3,0,0))))</f>
        <v>#VALUE!</v>
      </c>
      <c r="I429" s="61" t="e">
        <f ca="1">IF(F429&lt;&gt;"",IF($H$4&lt;&gt;"Sim",(G429+H429)*$G$9,((G429+H429)*$G$8)),SUM($I$17:I428))</f>
        <v>#VALUE!</v>
      </c>
      <c r="J429" s="61" t="e">
        <f t="shared" ca="1" si="160"/>
        <v>#VALUE!</v>
      </c>
      <c r="K429" s="61">
        <f t="shared" si="161"/>
        <v>0</v>
      </c>
      <c r="L429" s="61">
        <f t="shared" si="162"/>
        <v>0</v>
      </c>
      <c r="M429" s="61">
        <f t="shared" si="163"/>
        <v>0</v>
      </c>
      <c r="N429" s="61" t="e">
        <f ca="1">IF(F429&lt;&gt;"",SUM(J429:M429),SUM($N$17:N428))</f>
        <v>#VALUE!</v>
      </c>
      <c r="O429" s="8" t="e">
        <f ca="1">IF(F429="",SUM($O$17:O428),P428*$H$1)</f>
        <v>#VALUE!</v>
      </c>
      <c r="P429" s="8" t="e">
        <f t="shared" ca="1" si="170"/>
        <v>#VALUE!</v>
      </c>
      <c r="R429" s="51"/>
      <c r="S429" s="36">
        <v>413</v>
      </c>
      <c r="T429" s="12">
        <v>5</v>
      </c>
      <c r="U429" s="8">
        <f t="shared" ca="1" si="173"/>
        <v>0</v>
      </c>
      <c r="V429" s="10">
        <f t="shared" ca="1" si="174"/>
        <v>0</v>
      </c>
      <c r="W429" s="8">
        <f t="shared" ca="1" si="175"/>
        <v>0</v>
      </c>
      <c r="X429" s="8">
        <f t="shared" ca="1" si="176"/>
        <v>0</v>
      </c>
      <c r="Y429">
        <f t="shared" ca="1" si="171"/>
        <v>413</v>
      </c>
      <c r="AA429" s="202">
        <f t="shared" ca="1" si="164"/>
        <v>0</v>
      </c>
      <c r="AB429" s="202"/>
      <c r="AC429" s="38">
        <f t="shared" ca="1" si="172"/>
        <v>413</v>
      </c>
    </row>
    <row r="430" spans="1:29" x14ac:dyDescent="0.25">
      <c r="A430" s="10" t="e">
        <f t="shared" ca="1" si="165"/>
        <v>#VALUE!</v>
      </c>
      <c r="B430" s="10" t="e">
        <f t="shared" ca="1" si="166"/>
        <v>#VALUE!</v>
      </c>
      <c r="C430" s="10" t="e">
        <f t="shared" ca="1" si="167"/>
        <v>#VALUE!</v>
      </c>
      <c r="D430" s="43" t="e">
        <f t="shared" ca="1" si="177"/>
        <v>#VALUE!</v>
      </c>
      <c r="E430" s="51" t="e">
        <f t="shared" ca="1" si="168"/>
        <v>#VALUE!</v>
      </c>
      <c r="F430" s="70" t="e">
        <f t="shared" ca="1" si="169"/>
        <v>#VALUE!</v>
      </c>
      <c r="G430" s="11" t="e">
        <f ca="1">IF(F430="",SUM($G$17:G429),IF(F430=12,(B430*$C$2*2),($C$2*B430)))</f>
        <v>#VALUE!</v>
      </c>
      <c r="H430" s="61" t="e">
        <f ca="1">IF(F430="",SUM($H$17:H429),IF($O$11=1,G430,IF($O$11=2,((G430/$C$2)*8.5%),IF($O$11=3,0,0))))</f>
        <v>#VALUE!</v>
      </c>
      <c r="I430" s="61" t="e">
        <f ca="1">IF(F430&lt;&gt;"",IF($H$4&lt;&gt;"Sim",(G430+H430)*$G$9,((G430+H430)*$G$8)),SUM($I$17:I429))</f>
        <v>#VALUE!</v>
      </c>
      <c r="J430" s="61" t="e">
        <f t="shared" ca="1" si="160"/>
        <v>#VALUE!</v>
      </c>
      <c r="K430" s="61">
        <f t="shared" si="161"/>
        <v>0</v>
      </c>
      <c r="L430" s="61">
        <f t="shared" si="162"/>
        <v>0</v>
      </c>
      <c r="M430" s="61">
        <f t="shared" si="163"/>
        <v>0</v>
      </c>
      <c r="N430" s="61" t="e">
        <f ca="1">IF(F430&lt;&gt;"",SUM(J430:M430),SUM($N$17:N429))</f>
        <v>#VALUE!</v>
      </c>
      <c r="O430" s="8" t="e">
        <f ca="1">IF(F430="",SUM($O$17:O429),P429*$H$1)</f>
        <v>#VALUE!</v>
      </c>
      <c r="P430" s="8" t="e">
        <f t="shared" ca="1" si="170"/>
        <v>#VALUE!</v>
      </c>
      <c r="R430" s="51"/>
      <c r="S430" s="36">
        <v>414</v>
      </c>
      <c r="T430" s="12">
        <v>6</v>
      </c>
      <c r="U430" s="8">
        <f t="shared" ca="1" si="173"/>
        <v>0</v>
      </c>
      <c r="V430" s="10">
        <f t="shared" ca="1" si="174"/>
        <v>0</v>
      </c>
      <c r="W430" s="8">
        <f t="shared" ca="1" si="175"/>
        <v>0</v>
      </c>
      <c r="X430" s="8">
        <f t="shared" ca="1" si="176"/>
        <v>0</v>
      </c>
      <c r="Y430">
        <f t="shared" ca="1" si="171"/>
        <v>414</v>
      </c>
      <c r="AA430" s="202">
        <f t="shared" ca="1" si="164"/>
        <v>0</v>
      </c>
      <c r="AB430" s="202"/>
      <c r="AC430" s="38">
        <f t="shared" ca="1" si="172"/>
        <v>414</v>
      </c>
    </row>
    <row r="431" spans="1:29" x14ac:dyDescent="0.25">
      <c r="A431" s="10" t="e">
        <f t="shared" ca="1" si="165"/>
        <v>#VALUE!</v>
      </c>
      <c r="B431" s="10" t="e">
        <f t="shared" ca="1" si="166"/>
        <v>#VALUE!</v>
      </c>
      <c r="C431" s="10" t="e">
        <f t="shared" ca="1" si="167"/>
        <v>#VALUE!</v>
      </c>
      <c r="D431" s="43" t="e">
        <f t="shared" ca="1" si="177"/>
        <v>#VALUE!</v>
      </c>
      <c r="E431" s="51" t="e">
        <f t="shared" ca="1" si="168"/>
        <v>#VALUE!</v>
      </c>
      <c r="F431" s="70" t="e">
        <f t="shared" ca="1" si="169"/>
        <v>#VALUE!</v>
      </c>
      <c r="G431" s="11" t="e">
        <f ca="1">IF(F431="",SUM($G$17:G430),IF(F431=12,(B431*$C$2*2),($C$2*B431)))</f>
        <v>#VALUE!</v>
      </c>
      <c r="H431" s="61" t="e">
        <f ca="1">IF(F431="",SUM($H$17:H430),IF($O$11=1,G431,IF($O$11=2,((G431/$C$2)*8.5%),IF($O$11=3,0,0))))</f>
        <v>#VALUE!</v>
      </c>
      <c r="I431" s="61" t="e">
        <f ca="1">IF(F431&lt;&gt;"",IF($H$4&lt;&gt;"Sim",(G431+H431)*$G$9,((G431+H431)*$G$8)),SUM($I$17:I430))</f>
        <v>#VALUE!</v>
      </c>
      <c r="J431" s="61" t="e">
        <f t="shared" ca="1" si="160"/>
        <v>#VALUE!</v>
      </c>
      <c r="K431" s="61">
        <f t="shared" si="161"/>
        <v>0</v>
      </c>
      <c r="L431" s="61">
        <f t="shared" si="162"/>
        <v>0</v>
      </c>
      <c r="M431" s="61">
        <f t="shared" si="163"/>
        <v>0</v>
      </c>
      <c r="N431" s="61" t="e">
        <f ca="1">IF(F431&lt;&gt;"",SUM(J431:M431),SUM($N$17:N430))</f>
        <v>#VALUE!</v>
      </c>
      <c r="O431" s="8" t="e">
        <f ca="1">IF(F431="",SUM($O$17:O430),P430*$H$1)</f>
        <v>#VALUE!</v>
      </c>
      <c r="P431" s="8" t="e">
        <f t="shared" ca="1" si="170"/>
        <v>#VALUE!</v>
      </c>
      <c r="R431" s="51"/>
      <c r="S431" s="36">
        <v>415</v>
      </c>
      <c r="T431" s="12">
        <v>7</v>
      </c>
      <c r="U431" s="8">
        <f t="shared" ca="1" si="173"/>
        <v>0</v>
      </c>
      <c r="V431" s="10">
        <f t="shared" ca="1" si="174"/>
        <v>0</v>
      </c>
      <c r="W431" s="8">
        <f t="shared" ca="1" si="175"/>
        <v>0</v>
      </c>
      <c r="X431" s="8">
        <f t="shared" ca="1" si="176"/>
        <v>0</v>
      </c>
      <c r="Y431">
        <f t="shared" ca="1" si="171"/>
        <v>415</v>
      </c>
      <c r="AA431" s="202">
        <f t="shared" ca="1" si="164"/>
        <v>0</v>
      </c>
      <c r="AB431" s="202"/>
      <c r="AC431" s="38">
        <f t="shared" ca="1" si="172"/>
        <v>415</v>
      </c>
    </row>
    <row r="432" spans="1:29" x14ac:dyDescent="0.25">
      <c r="A432" s="10" t="e">
        <f t="shared" ca="1" si="165"/>
        <v>#VALUE!</v>
      </c>
      <c r="B432" s="10" t="e">
        <f t="shared" ca="1" si="166"/>
        <v>#VALUE!</v>
      </c>
      <c r="C432" s="10" t="e">
        <f t="shared" ca="1" si="167"/>
        <v>#VALUE!</v>
      </c>
      <c r="D432" s="43" t="e">
        <f t="shared" ca="1" si="177"/>
        <v>#VALUE!</v>
      </c>
      <c r="E432" s="51" t="e">
        <f t="shared" ca="1" si="168"/>
        <v>#VALUE!</v>
      </c>
      <c r="F432" s="70" t="e">
        <f t="shared" ca="1" si="169"/>
        <v>#VALUE!</v>
      </c>
      <c r="G432" s="11" t="e">
        <f ca="1">IF(F432="",SUM($G$17:G431),IF(F432=12,(B432*$C$2*2),($C$2*B432)))</f>
        <v>#VALUE!</v>
      </c>
      <c r="H432" s="61" t="e">
        <f ca="1">IF(F432="",SUM($H$17:H431),IF($O$11=1,G432,IF($O$11=2,((G432/$C$2)*8.5%),IF($O$11=3,0,0))))</f>
        <v>#VALUE!</v>
      </c>
      <c r="I432" s="61" t="e">
        <f ca="1">IF(F432&lt;&gt;"",IF($H$4&lt;&gt;"Sim",(G432+H432)*$G$9,((G432+H432)*$G$8)),SUM($I$17:I431))</f>
        <v>#VALUE!</v>
      </c>
      <c r="J432" s="61" t="e">
        <f t="shared" ca="1" si="160"/>
        <v>#VALUE!</v>
      </c>
      <c r="K432" s="61">
        <f t="shared" si="161"/>
        <v>0</v>
      </c>
      <c r="L432" s="61">
        <f t="shared" si="162"/>
        <v>0</v>
      </c>
      <c r="M432" s="61">
        <f t="shared" si="163"/>
        <v>0</v>
      </c>
      <c r="N432" s="61" t="e">
        <f ca="1">IF(F432&lt;&gt;"",SUM(J432:M432),SUM($N$17:N431))</f>
        <v>#VALUE!</v>
      </c>
      <c r="O432" s="8" t="e">
        <f ca="1">IF(F432="",SUM($O$17:O431),P431*$H$1)</f>
        <v>#VALUE!</v>
      </c>
      <c r="P432" s="8" t="e">
        <f t="shared" ca="1" si="170"/>
        <v>#VALUE!</v>
      </c>
      <c r="R432" s="51"/>
      <c r="S432" s="36">
        <v>416</v>
      </c>
      <c r="T432" s="12">
        <v>8</v>
      </c>
      <c r="U432" s="8">
        <f t="shared" ca="1" si="173"/>
        <v>0</v>
      </c>
      <c r="V432" s="10">
        <f t="shared" ca="1" si="174"/>
        <v>0</v>
      </c>
      <c r="W432" s="8">
        <f t="shared" ca="1" si="175"/>
        <v>0</v>
      </c>
      <c r="X432" s="8">
        <f t="shared" ca="1" si="176"/>
        <v>0</v>
      </c>
      <c r="Y432">
        <f t="shared" ca="1" si="171"/>
        <v>416</v>
      </c>
      <c r="AA432" s="202">
        <f t="shared" ca="1" si="164"/>
        <v>0</v>
      </c>
      <c r="AB432" s="202"/>
      <c r="AC432" s="38">
        <f t="shared" ca="1" si="172"/>
        <v>416</v>
      </c>
    </row>
    <row r="433" spans="1:29" x14ac:dyDescent="0.25">
      <c r="A433" s="10" t="e">
        <f t="shared" ca="1" si="165"/>
        <v>#VALUE!</v>
      </c>
      <c r="B433" s="10" t="e">
        <f t="shared" ca="1" si="166"/>
        <v>#VALUE!</v>
      </c>
      <c r="C433" s="10" t="e">
        <f t="shared" ca="1" si="167"/>
        <v>#VALUE!</v>
      </c>
      <c r="D433" s="43" t="e">
        <f t="shared" ca="1" si="177"/>
        <v>#VALUE!</v>
      </c>
      <c r="E433" s="51" t="e">
        <f t="shared" ca="1" si="168"/>
        <v>#VALUE!</v>
      </c>
      <c r="F433" s="70" t="e">
        <f t="shared" ca="1" si="169"/>
        <v>#VALUE!</v>
      </c>
      <c r="G433" s="11" t="e">
        <f ca="1">IF(F433="",SUM($G$17:G432),IF(F433=12,(B433*$C$2*2),($C$2*B433)))</f>
        <v>#VALUE!</v>
      </c>
      <c r="H433" s="61" t="e">
        <f ca="1">IF(F433="",SUM($H$17:H432),IF($O$11=1,G433,IF($O$11=2,((G433/$C$2)*8.5%),IF($O$11=3,0,0))))</f>
        <v>#VALUE!</v>
      </c>
      <c r="I433" s="61" t="e">
        <f ca="1">IF(F433&lt;&gt;"",IF($H$4&lt;&gt;"Sim",(G433+H433)*$G$9,((G433+H433)*$G$8)),SUM($I$17:I432))</f>
        <v>#VALUE!</v>
      </c>
      <c r="J433" s="61" t="e">
        <f t="shared" ca="1" si="160"/>
        <v>#VALUE!</v>
      </c>
      <c r="K433" s="61">
        <f t="shared" si="161"/>
        <v>0</v>
      </c>
      <c r="L433" s="61">
        <f t="shared" si="162"/>
        <v>0</v>
      </c>
      <c r="M433" s="61">
        <f t="shared" si="163"/>
        <v>0</v>
      </c>
      <c r="N433" s="61" t="e">
        <f ca="1">IF(F433&lt;&gt;"",SUM(J433:M433),SUM($N$17:N432))</f>
        <v>#VALUE!</v>
      </c>
      <c r="O433" s="8" t="e">
        <f ca="1">IF(F433="",SUM($O$17:O432),P432*$H$1)</f>
        <v>#VALUE!</v>
      </c>
      <c r="P433" s="8" t="e">
        <f t="shared" ca="1" si="170"/>
        <v>#VALUE!</v>
      </c>
      <c r="R433" s="51"/>
      <c r="S433" s="36">
        <v>417</v>
      </c>
      <c r="T433" s="12">
        <v>9</v>
      </c>
      <c r="U433" s="8">
        <f t="shared" ca="1" si="173"/>
        <v>0</v>
      </c>
      <c r="V433" s="10">
        <f t="shared" ca="1" si="174"/>
        <v>0</v>
      </c>
      <c r="W433" s="8">
        <f t="shared" ca="1" si="175"/>
        <v>0</v>
      </c>
      <c r="X433" s="8">
        <f t="shared" ca="1" si="176"/>
        <v>0</v>
      </c>
      <c r="Y433">
        <f t="shared" ca="1" si="171"/>
        <v>417</v>
      </c>
      <c r="AA433" s="202">
        <f t="shared" ca="1" si="164"/>
        <v>0</v>
      </c>
      <c r="AB433" s="202"/>
      <c r="AC433" s="38">
        <f t="shared" ca="1" si="172"/>
        <v>417</v>
      </c>
    </row>
    <row r="434" spans="1:29" x14ac:dyDescent="0.25">
      <c r="A434" s="10" t="e">
        <f t="shared" ca="1" si="165"/>
        <v>#VALUE!</v>
      </c>
      <c r="B434" s="10" t="e">
        <f t="shared" ca="1" si="166"/>
        <v>#VALUE!</v>
      </c>
      <c r="C434" s="10" t="e">
        <f t="shared" ca="1" si="167"/>
        <v>#VALUE!</v>
      </c>
      <c r="D434" s="43" t="e">
        <f t="shared" ca="1" si="177"/>
        <v>#VALUE!</v>
      </c>
      <c r="E434" s="51" t="e">
        <f t="shared" ca="1" si="168"/>
        <v>#VALUE!</v>
      </c>
      <c r="F434" s="70" t="e">
        <f t="shared" ca="1" si="169"/>
        <v>#VALUE!</v>
      </c>
      <c r="G434" s="11" t="e">
        <f ca="1">IF(F434="",SUM($G$17:G433),IF(F434=12,(B434*$C$2*2),($C$2*B434)))</f>
        <v>#VALUE!</v>
      </c>
      <c r="H434" s="61" t="e">
        <f ca="1">IF(F434="",SUM($H$17:H433),IF($O$11=1,G434,IF($O$11=2,((G434/$C$2)*8.5%),IF($O$11=3,0,0))))</f>
        <v>#VALUE!</v>
      </c>
      <c r="I434" s="61" t="e">
        <f ca="1">IF(F434&lt;&gt;"",IF($H$4&lt;&gt;"Sim",(G434+H434)*$G$9,((G434+H434)*$G$8)),SUM($I$17:I433))</f>
        <v>#VALUE!</v>
      </c>
      <c r="J434" s="61" t="e">
        <f t="shared" ca="1" si="160"/>
        <v>#VALUE!</v>
      </c>
      <c r="K434" s="61">
        <f t="shared" si="161"/>
        <v>0</v>
      </c>
      <c r="L434" s="61">
        <f t="shared" si="162"/>
        <v>0</v>
      </c>
      <c r="M434" s="61">
        <f t="shared" si="163"/>
        <v>0</v>
      </c>
      <c r="N434" s="61" t="e">
        <f ca="1">IF(F434&lt;&gt;"",SUM(J434:M434),SUM($N$17:N433))</f>
        <v>#VALUE!</v>
      </c>
      <c r="O434" s="8" t="e">
        <f ca="1">IF(F434="",SUM($O$17:O433),P433*$H$1)</f>
        <v>#VALUE!</v>
      </c>
      <c r="P434" s="8" t="e">
        <f t="shared" ca="1" si="170"/>
        <v>#VALUE!</v>
      </c>
      <c r="R434" s="51"/>
      <c r="S434" s="36">
        <v>418</v>
      </c>
      <c r="T434" s="12">
        <v>10</v>
      </c>
      <c r="U434" s="8">
        <f t="shared" ca="1" si="173"/>
        <v>0</v>
      </c>
      <c r="V434" s="10">
        <f t="shared" ca="1" si="174"/>
        <v>0</v>
      </c>
      <c r="W434" s="8">
        <f t="shared" ca="1" si="175"/>
        <v>0</v>
      </c>
      <c r="X434" s="8">
        <f t="shared" ca="1" si="176"/>
        <v>0</v>
      </c>
      <c r="Y434">
        <f t="shared" ca="1" si="171"/>
        <v>418</v>
      </c>
      <c r="AA434" s="202">
        <f t="shared" ca="1" si="164"/>
        <v>0</v>
      </c>
      <c r="AB434" s="202"/>
      <c r="AC434" s="38">
        <f t="shared" ca="1" si="172"/>
        <v>418</v>
      </c>
    </row>
    <row r="435" spans="1:29" x14ac:dyDescent="0.25">
      <c r="A435" s="10" t="e">
        <f t="shared" ca="1" si="165"/>
        <v>#VALUE!</v>
      </c>
      <c r="B435" s="10" t="e">
        <f t="shared" ca="1" si="166"/>
        <v>#VALUE!</v>
      </c>
      <c r="C435" s="10" t="e">
        <f t="shared" ca="1" si="167"/>
        <v>#VALUE!</v>
      </c>
      <c r="D435" s="43" t="e">
        <f t="shared" ca="1" si="177"/>
        <v>#VALUE!</v>
      </c>
      <c r="E435" s="51" t="e">
        <f t="shared" ca="1" si="168"/>
        <v>#VALUE!</v>
      </c>
      <c r="F435" s="70" t="e">
        <f t="shared" ca="1" si="169"/>
        <v>#VALUE!</v>
      </c>
      <c r="G435" s="11" t="e">
        <f ca="1">IF(F435="",SUM($G$17:G434),IF(F435=12,(B435*$C$2*2),($C$2*B435)))</f>
        <v>#VALUE!</v>
      </c>
      <c r="H435" s="61" t="e">
        <f ca="1">IF(F435="",SUM($H$17:H434),IF($O$11=1,G435,IF($O$11=2,((G435/$C$2)*8.5%),IF($O$11=3,0,0))))</f>
        <v>#VALUE!</v>
      </c>
      <c r="I435" s="61" t="e">
        <f ca="1">IF(F435&lt;&gt;"",IF($H$4&lt;&gt;"Sim",(G435+H435)*$G$9,((G435+H435)*$G$8)),SUM($I$17:I434))</f>
        <v>#VALUE!</v>
      </c>
      <c r="J435" s="61" t="e">
        <f t="shared" ca="1" si="160"/>
        <v>#VALUE!</v>
      </c>
      <c r="K435" s="61">
        <f t="shared" si="161"/>
        <v>0</v>
      </c>
      <c r="L435" s="61">
        <f t="shared" si="162"/>
        <v>0</v>
      </c>
      <c r="M435" s="61">
        <f t="shared" si="163"/>
        <v>0</v>
      </c>
      <c r="N435" s="61" t="e">
        <f ca="1">IF(F435&lt;&gt;"",SUM(J435:M435),SUM($N$17:N434))</f>
        <v>#VALUE!</v>
      </c>
      <c r="O435" s="8" t="e">
        <f ca="1">IF(F435="",SUM($O$17:O434),P434*$H$1)</f>
        <v>#VALUE!</v>
      </c>
      <c r="P435" s="8" t="e">
        <f t="shared" ca="1" si="170"/>
        <v>#VALUE!</v>
      </c>
      <c r="R435" s="51"/>
      <c r="S435" s="36">
        <v>419</v>
      </c>
      <c r="T435" s="12">
        <v>11</v>
      </c>
      <c r="U435" s="8">
        <f t="shared" ca="1" si="173"/>
        <v>0</v>
      </c>
      <c r="V435" s="10">
        <f t="shared" ca="1" si="174"/>
        <v>0</v>
      </c>
      <c r="W435" s="8">
        <f t="shared" ca="1" si="175"/>
        <v>0</v>
      </c>
      <c r="X435" s="8">
        <f t="shared" ca="1" si="176"/>
        <v>0</v>
      </c>
      <c r="Y435">
        <f t="shared" ca="1" si="171"/>
        <v>419</v>
      </c>
      <c r="AA435" s="202">
        <f t="shared" ca="1" si="164"/>
        <v>0</v>
      </c>
      <c r="AB435" s="202"/>
      <c r="AC435" s="38">
        <f t="shared" ca="1" si="172"/>
        <v>419</v>
      </c>
    </row>
    <row r="436" spans="1:29" x14ac:dyDescent="0.25">
      <c r="A436" s="10" t="e">
        <f t="shared" ca="1" si="165"/>
        <v>#VALUE!</v>
      </c>
      <c r="B436" s="10" t="e">
        <f t="shared" ca="1" si="166"/>
        <v>#VALUE!</v>
      </c>
      <c r="C436" s="10" t="e">
        <f t="shared" ca="1" si="167"/>
        <v>#VALUE!</v>
      </c>
      <c r="D436" s="43" t="e">
        <f t="shared" ca="1" si="177"/>
        <v>#VALUE!</v>
      </c>
      <c r="E436" s="51" t="e">
        <f t="shared" ca="1" si="168"/>
        <v>#VALUE!</v>
      </c>
      <c r="F436" s="70" t="e">
        <f t="shared" ca="1" si="169"/>
        <v>#VALUE!</v>
      </c>
      <c r="G436" s="11" t="e">
        <f ca="1">IF(F436="",SUM($G$17:G435),IF(F436=12,(B436*$C$2*2),($C$2*B436)))</f>
        <v>#VALUE!</v>
      </c>
      <c r="H436" s="61" t="e">
        <f ca="1">IF(F436="",SUM($H$17:H435),IF($O$11=1,G436,IF($O$11=2,((G436/$C$2)*8.5%),IF($O$11=3,0,0))))</f>
        <v>#VALUE!</v>
      </c>
      <c r="I436" s="61" t="e">
        <f ca="1">IF(F436&lt;&gt;"",IF($H$4&lt;&gt;"Sim",(G436+H436)*$G$9,((G436+H436)*$G$8)),SUM($I$17:I435))</f>
        <v>#VALUE!</v>
      </c>
      <c r="J436" s="61" t="e">
        <f t="shared" ca="1" si="160"/>
        <v>#VALUE!</v>
      </c>
      <c r="K436" s="61">
        <f t="shared" si="161"/>
        <v>0</v>
      </c>
      <c r="L436" s="61">
        <f t="shared" si="162"/>
        <v>0</v>
      </c>
      <c r="M436" s="61">
        <f t="shared" si="163"/>
        <v>0</v>
      </c>
      <c r="N436" s="61" t="e">
        <f ca="1">IF(F436&lt;&gt;"",SUM(J436:M436),SUM($N$17:N435))</f>
        <v>#VALUE!</v>
      </c>
      <c r="O436" s="8" t="e">
        <f ca="1">IF(F436="",SUM($O$17:O435),P435*$H$1)</f>
        <v>#VALUE!</v>
      </c>
      <c r="P436" s="8" t="e">
        <f t="shared" ca="1" si="170"/>
        <v>#VALUE!</v>
      </c>
      <c r="R436" s="51"/>
      <c r="S436" s="36">
        <v>420</v>
      </c>
      <c r="T436" s="12">
        <v>12</v>
      </c>
      <c r="U436" s="8">
        <f t="shared" ca="1" si="173"/>
        <v>0</v>
      </c>
      <c r="V436" s="10">
        <f t="shared" ca="1" si="174"/>
        <v>0</v>
      </c>
      <c r="W436" s="8">
        <f t="shared" ca="1" si="175"/>
        <v>0</v>
      </c>
      <c r="X436" s="8">
        <f t="shared" ca="1" si="176"/>
        <v>0</v>
      </c>
      <c r="Y436">
        <f t="shared" ca="1" si="171"/>
        <v>420</v>
      </c>
      <c r="AA436" s="202">
        <f t="shared" ca="1" si="164"/>
        <v>0</v>
      </c>
      <c r="AB436" s="202"/>
      <c r="AC436" s="38">
        <f t="shared" ca="1" si="172"/>
        <v>420</v>
      </c>
    </row>
    <row r="437" spans="1:29" ht="15" customHeight="1" x14ac:dyDescent="0.25">
      <c r="A437" s="10" t="e">
        <f t="shared" ca="1" si="165"/>
        <v>#VALUE!</v>
      </c>
      <c r="B437" s="10" t="e">
        <f t="shared" ca="1" si="166"/>
        <v>#VALUE!</v>
      </c>
      <c r="C437" s="10" t="e">
        <f t="shared" ca="1" si="167"/>
        <v>#VALUE!</v>
      </c>
      <c r="D437" s="43" t="e">
        <f t="shared" ca="1" si="177"/>
        <v>#VALUE!</v>
      </c>
      <c r="E437" s="51" t="e">
        <f t="shared" ca="1" si="168"/>
        <v>#VALUE!</v>
      </c>
      <c r="F437" s="70" t="e">
        <f t="shared" ca="1" si="169"/>
        <v>#VALUE!</v>
      </c>
      <c r="G437" s="11" t="e">
        <f ca="1">IF(F437="",SUM($G$17:G436),IF(F437=12,(B437*$C$2*2),($C$2*B437)))</f>
        <v>#VALUE!</v>
      </c>
      <c r="H437" s="61" t="e">
        <f ca="1">IF(F437="",SUM($H$17:H436),IF($O$11=1,G437,IF($O$11=2,((G437/$C$2)*8.5%),IF($O$11=3,0,0))))</f>
        <v>#VALUE!</v>
      </c>
      <c r="I437" s="61" t="e">
        <f ca="1">IF(F437&lt;&gt;"",IF($H$4&lt;&gt;"Sim",(G437+H437)*$G$9,((G437+H437)*$G$8)),SUM($I$17:I436))</f>
        <v>#VALUE!</v>
      </c>
      <c r="J437" s="61" t="e">
        <f t="shared" ca="1" si="160"/>
        <v>#VALUE!</v>
      </c>
      <c r="K437" s="61">
        <f t="shared" si="161"/>
        <v>0</v>
      </c>
      <c r="L437" s="61">
        <f t="shared" si="162"/>
        <v>0</v>
      </c>
      <c r="M437" s="61">
        <f t="shared" si="163"/>
        <v>0</v>
      </c>
      <c r="N437" s="61" t="e">
        <f ca="1">IF(F437&lt;&gt;"",SUM(J437:M437),SUM($N$17:N436))</f>
        <v>#VALUE!</v>
      </c>
      <c r="O437" s="8" t="e">
        <f ca="1">IF(F437="",SUM($O$17:O436),P436*$H$1)</f>
        <v>#VALUE!</v>
      </c>
      <c r="P437" s="8" t="e">
        <f t="shared" ca="1" si="170"/>
        <v>#VALUE!</v>
      </c>
      <c r="X437" s="4">
        <f ca="1">IF(X436&gt;0,"Fim do benefício",0)</f>
        <v>0</v>
      </c>
      <c r="Y437">
        <f ca="1">IF(X437&gt;0,"mais de 35 anos",0)</f>
        <v>0</v>
      </c>
      <c r="AC437" s="16">
        <f t="shared" ca="1" si="172"/>
        <v>0</v>
      </c>
    </row>
    <row r="438" spans="1:29" ht="15" customHeight="1" x14ac:dyDescent="0.25">
      <c r="A438" s="10" t="e">
        <f t="shared" ca="1" si="165"/>
        <v>#VALUE!</v>
      </c>
      <c r="B438" s="10" t="e">
        <f t="shared" ca="1" si="166"/>
        <v>#VALUE!</v>
      </c>
      <c r="C438" s="10" t="e">
        <f t="shared" ca="1" si="167"/>
        <v>#VALUE!</v>
      </c>
      <c r="D438" s="43" t="e">
        <f t="shared" ca="1" si="177"/>
        <v>#VALUE!</v>
      </c>
      <c r="E438" s="51" t="e">
        <f t="shared" ca="1" si="168"/>
        <v>#VALUE!</v>
      </c>
      <c r="F438" s="70" t="e">
        <f t="shared" ca="1" si="169"/>
        <v>#VALUE!</v>
      </c>
      <c r="G438" s="11" t="e">
        <f ca="1">IF(F438="",SUM($G$17:G437),IF(F438=12,(B438*$C$2*2),($C$2*B438)))</f>
        <v>#VALUE!</v>
      </c>
      <c r="H438" s="61" t="e">
        <f ca="1">IF(F438="",SUM($H$17:H437),IF($O$11=1,G438,IF($O$11=2,((G438/$C$2)*8.5%),IF($O$11=3,0,0))))</f>
        <v>#VALUE!</v>
      </c>
      <c r="I438" s="61" t="e">
        <f ca="1">IF(F438&lt;&gt;"",IF($H$4&lt;&gt;"Sim",(G438+H438)*$G$9,((G438+H438)*$G$8)),SUM($I$17:I437))</f>
        <v>#VALUE!</v>
      </c>
      <c r="J438" s="61" t="e">
        <f t="shared" ca="1" si="160"/>
        <v>#VALUE!</v>
      </c>
      <c r="K438" s="61">
        <f t="shared" si="161"/>
        <v>0</v>
      </c>
      <c r="L438" s="61">
        <f t="shared" si="162"/>
        <v>0</v>
      </c>
      <c r="M438" s="61">
        <f t="shared" si="163"/>
        <v>0</v>
      </c>
      <c r="N438" s="61" t="e">
        <f ca="1">IF(F438&lt;&gt;"",SUM(J438:M438),SUM($N$17:N437))</f>
        <v>#VALUE!</v>
      </c>
      <c r="O438" s="8" t="e">
        <f ca="1">IF(F438="",SUM($O$17:O437),P437*$H$1)</f>
        <v>#VALUE!</v>
      </c>
      <c r="P438" s="8" t="e">
        <f t="shared" ca="1" si="170"/>
        <v>#VALUE!</v>
      </c>
    </row>
    <row r="439" spans="1:29" ht="15" customHeight="1" x14ac:dyDescent="0.25">
      <c r="A439" s="10" t="e">
        <f t="shared" ca="1" si="165"/>
        <v>#VALUE!</v>
      </c>
      <c r="B439" s="10" t="e">
        <f t="shared" ca="1" si="166"/>
        <v>#VALUE!</v>
      </c>
      <c r="C439" s="10" t="e">
        <f t="shared" ca="1" si="167"/>
        <v>#VALUE!</v>
      </c>
      <c r="D439" s="43" t="e">
        <f t="shared" ca="1" si="177"/>
        <v>#VALUE!</v>
      </c>
      <c r="E439" s="51" t="e">
        <f t="shared" ca="1" si="168"/>
        <v>#VALUE!</v>
      </c>
      <c r="F439" s="70" t="e">
        <f t="shared" ca="1" si="169"/>
        <v>#VALUE!</v>
      </c>
      <c r="G439" s="11" t="e">
        <f ca="1">IF(F439="",SUM($G$17:G438),IF(F439=12,(B439*$C$2*2),($C$2*B439)))</f>
        <v>#VALUE!</v>
      </c>
      <c r="H439" s="61" t="e">
        <f ca="1">IF(F439="",SUM($H$17:H438),IF($O$11=1,G439,IF($O$11=2,((G439/$C$2)*8.5%),IF($O$11=3,0,0))))</f>
        <v>#VALUE!</v>
      </c>
      <c r="I439" s="61" t="e">
        <f ca="1">IF(F439&lt;&gt;"",IF($H$4&lt;&gt;"Sim",(G439+H439)*$G$9,((G439+H439)*$G$8)),SUM($I$17:I438))</f>
        <v>#VALUE!</v>
      </c>
      <c r="J439" s="61" t="e">
        <f t="shared" ca="1" si="160"/>
        <v>#VALUE!</v>
      </c>
      <c r="K439" s="61">
        <f t="shared" si="161"/>
        <v>0</v>
      </c>
      <c r="L439" s="61">
        <f t="shared" si="162"/>
        <v>0</v>
      </c>
      <c r="M439" s="61">
        <f t="shared" si="163"/>
        <v>0</v>
      </c>
      <c r="N439" s="61" t="e">
        <f ca="1">IF(F439&lt;&gt;"",SUM(J439:M439),SUM($N$17:N438))</f>
        <v>#VALUE!</v>
      </c>
      <c r="O439" s="8" t="e">
        <f ca="1">IF(F439="",SUM($O$17:O438),P438*$H$1)</f>
        <v>#VALUE!</v>
      </c>
      <c r="P439" s="8" t="e">
        <f t="shared" ca="1" si="170"/>
        <v>#VALUE!</v>
      </c>
    </row>
    <row r="440" spans="1:29" ht="15" customHeight="1" x14ac:dyDescent="0.25">
      <c r="A440" s="10" t="e">
        <f t="shared" ca="1" si="165"/>
        <v>#VALUE!</v>
      </c>
      <c r="B440" s="10" t="e">
        <f t="shared" ca="1" si="166"/>
        <v>#VALUE!</v>
      </c>
      <c r="C440" s="10" t="e">
        <f t="shared" ca="1" si="167"/>
        <v>#VALUE!</v>
      </c>
      <c r="D440" s="43" t="e">
        <f t="shared" ca="1" si="177"/>
        <v>#VALUE!</v>
      </c>
      <c r="E440" s="51" t="e">
        <f t="shared" ca="1" si="168"/>
        <v>#VALUE!</v>
      </c>
      <c r="F440" s="70" t="e">
        <f t="shared" ca="1" si="169"/>
        <v>#VALUE!</v>
      </c>
      <c r="G440" s="11" t="e">
        <f ca="1">IF(F440="",SUM($G$17:G439),IF(F440=12,(B440*$C$2*2),($C$2*B440)))</f>
        <v>#VALUE!</v>
      </c>
      <c r="H440" s="61" t="e">
        <f ca="1">IF(F440="",SUM($H$17:H439),IF($O$11=1,G440,IF($O$11=2,((G440/$C$2)*8.5%),IF($O$11=3,0,0))))</f>
        <v>#VALUE!</v>
      </c>
      <c r="I440" s="61" t="e">
        <f ca="1">IF(F440&lt;&gt;"",IF($H$4&lt;&gt;"Sim",(G440+H440)*$G$9,((G440+H440)*$G$8)),SUM($I$17:I439))</f>
        <v>#VALUE!</v>
      </c>
      <c r="J440" s="61" t="e">
        <f t="shared" ca="1" si="160"/>
        <v>#VALUE!</v>
      </c>
      <c r="K440" s="61">
        <f t="shared" si="161"/>
        <v>0</v>
      </c>
      <c r="L440" s="61">
        <f t="shared" si="162"/>
        <v>0</v>
      </c>
      <c r="M440" s="61">
        <f t="shared" si="163"/>
        <v>0</v>
      </c>
      <c r="N440" s="61" t="e">
        <f ca="1">IF(F440&lt;&gt;"",SUM(J440:M440),SUM($N$17:N439))</f>
        <v>#VALUE!</v>
      </c>
      <c r="O440" s="8" t="e">
        <f ca="1">IF(F440="",SUM($O$17:O439),P439*$H$1)</f>
        <v>#VALUE!</v>
      </c>
      <c r="P440" s="8" t="e">
        <f t="shared" ca="1" si="170"/>
        <v>#VALUE!</v>
      </c>
    </row>
    <row r="441" spans="1:29" x14ac:dyDescent="0.25">
      <c r="A441" s="10" t="e">
        <f t="shared" ca="1" si="165"/>
        <v>#VALUE!</v>
      </c>
      <c r="B441" s="10" t="e">
        <f t="shared" ca="1" si="166"/>
        <v>#VALUE!</v>
      </c>
      <c r="C441" s="10" t="e">
        <f t="shared" ca="1" si="167"/>
        <v>#VALUE!</v>
      </c>
      <c r="D441" s="43" t="e">
        <f t="shared" ca="1" si="177"/>
        <v>#VALUE!</v>
      </c>
      <c r="E441" s="51" t="e">
        <f t="shared" ca="1" si="168"/>
        <v>#VALUE!</v>
      </c>
      <c r="F441" s="70" t="e">
        <f t="shared" ca="1" si="169"/>
        <v>#VALUE!</v>
      </c>
      <c r="G441" s="11" t="e">
        <f ca="1">IF(F441="",SUM($G$17:G440),IF(F441=12,(B441*$C$2*2),($C$2*B441)))</f>
        <v>#VALUE!</v>
      </c>
      <c r="H441" s="61" t="e">
        <f ca="1">IF(F441="",SUM($H$17:H440),IF($O$11=1,G441,IF($O$11=2,((G441/$C$2)*8.5%),IF($O$11=3,0,0))))</f>
        <v>#VALUE!</v>
      </c>
      <c r="I441" s="61" t="e">
        <f ca="1">IF(F441&lt;&gt;"",IF($H$4&lt;&gt;"Sim",(G441+H441)*$G$9,((G441+H441)*$G$8)),SUM($I$17:I440))</f>
        <v>#VALUE!</v>
      </c>
      <c r="J441" s="61" t="e">
        <f t="shared" ca="1" si="160"/>
        <v>#VALUE!</v>
      </c>
      <c r="K441" s="61">
        <f t="shared" si="161"/>
        <v>0</v>
      </c>
      <c r="L441" s="61">
        <f t="shared" si="162"/>
        <v>0</v>
      </c>
      <c r="M441" s="61">
        <f t="shared" si="163"/>
        <v>0</v>
      </c>
      <c r="N441" s="61" t="e">
        <f ca="1">IF(F441&lt;&gt;"",SUM(J441:M441),SUM($N$17:N440))</f>
        <v>#VALUE!</v>
      </c>
      <c r="O441" s="8" t="e">
        <f ca="1">IF(F441="",SUM($O$17:O440),P440*$H$1)</f>
        <v>#VALUE!</v>
      </c>
      <c r="P441" s="8" t="e">
        <f t="shared" ca="1" si="170"/>
        <v>#VALUE!</v>
      </c>
    </row>
    <row r="442" spans="1:29" x14ac:dyDescent="0.25">
      <c r="A442" s="10" t="e">
        <f t="shared" ca="1" si="165"/>
        <v>#VALUE!</v>
      </c>
      <c r="B442" s="10" t="e">
        <f t="shared" ca="1" si="166"/>
        <v>#VALUE!</v>
      </c>
      <c r="C442" s="10" t="e">
        <f t="shared" ca="1" si="167"/>
        <v>#VALUE!</v>
      </c>
      <c r="D442" s="43" t="e">
        <f t="shared" ca="1" si="177"/>
        <v>#VALUE!</v>
      </c>
      <c r="E442" s="51" t="e">
        <f t="shared" ca="1" si="168"/>
        <v>#VALUE!</v>
      </c>
      <c r="F442" s="70" t="e">
        <f t="shared" ca="1" si="169"/>
        <v>#VALUE!</v>
      </c>
      <c r="G442" s="11" t="e">
        <f ca="1">IF(F442="",SUM($G$17:G441),IF(F442=12,(B442*$C$2*2),($C$2*B442)))</f>
        <v>#VALUE!</v>
      </c>
      <c r="H442" s="61" t="e">
        <f ca="1">IF(F442="",SUM($H$17:H441),IF($O$11=1,G442,IF($O$11=2,((G442/$C$2)*8.5%),IF($O$11=3,0,0))))</f>
        <v>#VALUE!</v>
      </c>
      <c r="I442" s="61" t="e">
        <f ca="1">IF(F442&lt;&gt;"",IF($H$4&lt;&gt;"Sim",(G442+H442)*$G$9,((G442+H442)*$G$8)),SUM($I$17:I441))</f>
        <v>#VALUE!</v>
      </c>
      <c r="J442" s="61" t="e">
        <f t="shared" ca="1" si="160"/>
        <v>#VALUE!</v>
      </c>
      <c r="K442" s="61">
        <f t="shared" si="161"/>
        <v>0</v>
      </c>
      <c r="L442" s="61">
        <f t="shared" si="162"/>
        <v>0</v>
      </c>
      <c r="M442" s="61">
        <f t="shared" si="163"/>
        <v>0</v>
      </c>
      <c r="N442" s="61" t="e">
        <f ca="1">IF(F442&lt;&gt;"",SUM(J442:M442),SUM($N$17:N441))</f>
        <v>#VALUE!</v>
      </c>
      <c r="O442" s="8" t="e">
        <f ca="1">IF(F442="",SUM($O$17:O441),P441*$H$1)</f>
        <v>#VALUE!</v>
      </c>
      <c r="P442" s="8" t="e">
        <f t="shared" ca="1" si="170"/>
        <v>#VALUE!</v>
      </c>
    </row>
    <row r="443" spans="1:29" x14ac:dyDescent="0.25">
      <c r="A443" s="10" t="e">
        <f t="shared" ca="1" si="165"/>
        <v>#VALUE!</v>
      </c>
      <c r="B443" s="10" t="e">
        <f t="shared" ca="1" si="166"/>
        <v>#VALUE!</v>
      </c>
      <c r="C443" s="10" t="e">
        <f t="shared" ca="1" si="167"/>
        <v>#VALUE!</v>
      </c>
      <c r="D443" s="43" t="e">
        <f t="shared" ca="1" si="177"/>
        <v>#VALUE!</v>
      </c>
      <c r="E443" s="51" t="e">
        <f t="shared" ca="1" si="168"/>
        <v>#VALUE!</v>
      </c>
      <c r="F443" s="70" t="e">
        <f t="shared" ca="1" si="169"/>
        <v>#VALUE!</v>
      </c>
      <c r="G443" s="11" t="e">
        <f ca="1">IF(F443="",SUM($G$17:G442),IF(F443=12,(B443*$C$2*2),($C$2*B443)))</f>
        <v>#VALUE!</v>
      </c>
      <c r="H443" s="61" t="e">
        <f ca="1">IF(F443="",SUM($H$17:H442),IF($O$11=1,G443,IF($O$11=2,((G443/$C$2)*8.5%),IF($O$11=3,0,0))))</f>
        <v>#VALUE!</v>
      </c>
      <c r="I443" s="61" t="e">
        <f ca="1">IF(F443&lt;&gt;"",IF($H$4&lt;&gt;"Sim",(G443+H443)*$G$9,((G443+H443)*$G$8)),SUM($I$17:I442))</f>
        <v>#VALUE!</v>
      </c>
      <c r="J443" s="61" t="e">
        <f t="shared" ca="1" si="160"/>
        <v>#VALUE!</v>
      </c>
      <c r="K443" s="61">
        <f t="shared" si="161"/>
        <v>0</v>
      </c>
      <c r="L443" s="61">
        <f t="shared" si="162"/>
        <v>0</v>
      </c>
      <c r="M443" s="61">
        <f t="shared" si="163"/>
        <v>0</v>
      </c>
      <c r="N443" s="61" t="e">
        <f ca="1">IF(F443&lt;&gt;"",SUM(J443:M443),SUM($N$17:N442))</f>
        <v>#VALUE!</v>
      </c>
      <c r="O443" s="8" t="e">
        <f ca="1">IF(F443="",SUM($O$17:O442),P442*$H$1)</f>
        <v>#VALUE!</v>
      </c>
      <c r="P443" s="8" t="e">
        <f t="shared" ca="1" si="170"/>
        <v>#VALUE!</v>
      </c>
    </row>
    <row r="444" spans="1:29" x14ac:dyDescent="0.25">
      <c r="A444" s="10" t="e">
        <f t="shared" ca="1" si="165"/>
        <v>#VALUE!</v>
      </c>
      <c r="B444" s="10" t="e">
        <f t="shared" ca="1" si="166"/>
        <v>#VALUE!</v>
      </c>
      <c r="C444" s="10" t="e">
        <f t="shared" ca="1" si="167"/>
        <v>#VALUE!</v>
      </c>
      <c r="D444" s="43" t="e">
        <f t="shared" ca="1" si="177"/>
        <v>#VALUE!</v>
      </c>
      <c r="E444" s="51" t="e">
        <f t="shared" ca="1" si="168"/>
        <v>#VALUE!</v>
      </c>
      <c r="F444" s="70" t="e">
        <f t="shared" ca="1" si="169"/>
        <v>#VALUE!</v>
      </c>
      <c r="G444" s="11" t="e">
        <f ca="1">IF(F444="",SUM($G$17:G443),IF(F444=12,(B444*$C$2*2),($C$2*B444)))</f>
        <v>#VALUE!</v>
      </c>
      <c r="H444" s="61" t="e">
        <f ca="1">IF(F444="",SUM($H$17:H443),IF($O$11=1,G444,IF($O$11=2,((G444/$C$2)*8.5%),IF($O$11=3,0,0))))</f>
        <v>#VALUE!</v>
      </c>
      <c r="I444" s="61" t="e">
        <f ca="1">IF(F444&lt;&gt;"",IF($H$4&lt;&gt;"Sim",(G444+H444)*$G$9,((G444+H444)*$G$8)),SUM($I$17:I443))</f>
        <v>#VALUE!</v>
      </c>
      <c r="J444" s="61" t="e">
        <f t="shared" ca="1" si="160"/>
        <v>#VALUE!</v>
      </c>
      <c r="K444" s="61">
        <f t="shared" si="161"/>
        <v>0</v>
      </c>
      <c r="L444" s="61">
        <f t="shared" si="162"/>
        <v>0</v>
      </c>
      <c r="M444" s="61">
        <f t="shared" si="163"/>
        <v>0</v>
      </c>
      <c r="N444" s="61" t="e">
        <f ca="1">IF(F444&lt;&gt;"",SUM(J444:M444),SUM($N$17:N443))</f>
        <v>#VALUE!</v>
      </c>
      <c r="O444" s="8" t="e">
        <f ca="1">IF(F444="",SUM($O$17:O443),P443*$H$1)</f>
        <v>#VALUE!</v>
      </c>
      <c r="P444" s="8" t="e">
        <f t="shared" ca="1" si="170"/>
        <v>#VALUE!</v>
      </c>
    </row>
    <row r="445" spans="1:29" x14ac:dyDescent="0.25">
      <c r="A445" s="10" t="e">
        <f t="shared" ca="1" si="165"/>
        <v>#VALUE!</v>
      </c>
      <c r="B445" s="10" t="e">
        <f t="shared" ca="1" si="166"/>
        <v>#VALUE!</v>
      </c>
      <c r="C445" s="10" t="e">
        <f t="shared" ca="1" si="167"/>
        <v>#VALUE!</v>
      </c>
      <c r="D445" s="43" t="e">
        <f t="shared" ref="D445:D476" ca="1" si="178">IF(D444="","",IF($C$12=D444,"",EOMONTH((D444+28.5),0)))</f>
        <v>#VALUE!</v>
      </c>
      <c r="E445" s="51" t="e">
        <f t="shared" ca="1" si="168"/>
        <v>#VALUE!</v>
      </c>
      <c r="F445" s="70" t="e">
        <f t="shared" ca="1" si="169"/>
        <v>#VALUE!</v>
      </c>
      <c r="G445" s="11" t="e">
        <f ca="1">IF(F445="",SUM($G$17:G444),IF(F445=12,(B445*$C$2*2),($C$2*B445)))</f>
        <v>#VALUE!</v>
      </c>
      <c r="H445" s="61" t="e">
        <f ca="1">IF(F445="",SUM($H$17:H444),IF($O$11=1,G445,IF($O$11=2,((G445/$C$2)*8.5%),IF($O$11=3,0,0))))</f>
        <v>#VALUE!</v>
      </c>
      <c r="I445" s="61" t="e">
        <f ca="1">IF(F445&lt;&gt;"",IF($H$4&lt;&gt;"Sim",(G445+H445)*$G$9,((G445+H445)*$G$8)),SUM($I$17:I444))</f>
        <v>#VALUE!</v>
      </c>
      <c r="J445" s="61" t="e">
        <f t="shared" ca="1" si="160"/>
        <v>#VALUE!</v>
      </c>
      <c r="K445" s="61">
        <f t="shared" si="161"/>
        <v>0</v>
      </c>
      <c r="L445" s="61">
        <f t="shared" si="162"/>
        <v>0</v>
      </c>
      <c r="M445" s="61">
        <f t="shared" si="163"/>
        <v>0</v>
      </c>
      <c r="N445" s="61" t="e">
        <f ca="1">IF(F445&lt;&gt;"",SUM(J445:M445),SUM($N$17:N444))</f>
        <v>#VALUE!</v>
      </c>
      <c r="O445" s="8" t="e">
        <f ca="1">IF(F445="",SUM($O$17:O444),P444*$H$1)</f>
        <v>#VALUE!</v>
      </c>
      <c r="P445" s="8" t="e">
        <f t="shared" ca="1" si="170"/>
        <v>#VALUE!</v>
      </c>
    </row>
    <row r="446" spans="1:29" x14ac:dyDescent="0.25">
      <c r="A446" s="10" t="e">
        <f t="shared" ca="1" si="165"/>
        <v>#VALUE!</v>
      </c>
      <c r="B446" s="10" t="e">
        <f t="shared" ca="1" si="166"/>
        <v>#VALUE!</v>
      </c>
      <c r="C446" s="10" t="e">
        <f t="shared" ca="1" si="167"/>
        <v>#VALUE!</v>
      </c>
      <c r="D446" s="43" t="e">
        <f t="shared" ca="1" si="178"/>
        <v>#VALUE!</v>
      </c>
      <c r="E446" s="51" t="e">
        <f t="shared" ca="1" si="168"/>
        <v>#VALUE!</v>
      </c>
      <c r="F446" s="70" t="e">
        <f t="shared" ca="1" si="169"/>
        <v>#VALUE!</v>
      </c>
      <c r="G446" s="11" t="e">
        <f ca="1">IF(F446="",SUM($G$17:G445),IF(F446=12,(B446*$C$2*2),($C$2*B446)))</f>
        <v>#VALUE!</v>
      </c>
      <c r="H446" s="61" t="e">
        <f ca="1">IF(F446="",SUM($H$17:H445),IF($O$11=1,G446,IF($O$11=2,((G446/$C$2)*8.5%),IF($O$11=3,0,0))))</f>
        <v>#VALUE!</v>
      </c>
      <c r="I446" s="61" t="e">
        <f ca="1">IF(F446&lt;&gt;"",IF($H$4&lt;&gt;"Sim",(G446+H446)*$G$9,((G446+H446)*$G$8)),SUM($I$17:I445))</f>
        <v>#VALUE!</v>
      </c>
      <c r="J446" s="61" t="e">
        <f t="shared" ca="1" si="160"/>
        <v>#VALUE!</v>
      </c>
      <c r="K446" s="61">
        <f t="shared" si="161"/>
        <v>0</v>
      </c>
      <c r="L446" s="61">
        <f t="shared" si="162"/>
        <v>0</v>
      </c>
      <c r="M446" s="61">
        <f t="shared" si="163"/>
        <v>0</v>
      </c>
      <c r="N446" s="61" t="e">
        <f ca="1">IF(F446&lt;&gt;"",SUM(J446:M446),SUM($N$17:N445))</f>
        <v>#VALUE!</v>
      </c>
      <c r="O446" s="8" t="e">
        <f ca="1">IF(F446="",SUM($O$17:O445),P445*$H$1)</f>
        <v>#VALUE!</v>
      </c>
      <c r="P446" s="8" t="e">
        <f t="shared" ca="1" si="170"/>
        <v>#VALUE!</v>
      </c>
    </row>
    <row r="447" spans="1:29" x14ac:dyDescent="0.25">
      <c r="A447" s="10" t="e">
        <f t="shared" ca="1" si="165"/>
        <v>#VALUE!</v>
      </c>
      <c r="B447" s="10" t="e">
        <f t="shared" ca="1" si="166"/>
        <v>#VALUE!</v>
      </c>
      <c r="C447" s="10" t="e">
        <f t="shared" ca="1" si="167"/>
        <v>#VALUE!</v>
      </c>
      <c r="D447" s="43" t="e">
        <f t="shared" ca="1" si="178"/>
        <v>#VALUE!</v>
      </c>
      <c r="E447" s="51" t="e">
        <f t="shared" ca="1" si="168"/>
        <v>#VALUE!</v>
      </c>
      <c r="F447" s="70" t="e">
        <f t="shared" ca="1" si="169"/>
        <v>#VALUE!</v>
      </c>
      <c r="G447" s="11" t="e">
        <f ca="1">IF(F447="",SUM($G$17:G446),IF(F447=12,(B447*$C$2*2),($C$2*B447)))</f>
        <v>#VALUE!</v>
      </c>
      <c r="H447" s="61" t="e">
        <f ca="1">IF(F447="",SUM($H$17:H446),IF($O$11=1,G447,IF($O$11=2,((G447/$C$2)*8.5%),IF($O$11=3,0,0))))</f>
        <v>#VALUE!</v>
      </c>
      <c r="I447" s="61" t="e">
        <f ca="1">IF(F447&lt;&gt;"",IF($H$4&lt;&gt;"Sim",(G447+H447)*$G$9,((G447+H447)*$G$8)),SUM($I$17:I446))</f>
        <v>#VALUE!</v>
      </c>
      <c r="J447" s="61" t="e">
        <f t="shared" ca="1" si="160"/>
        <v>#VALUE!</v>
      </c>
      <c r="K447" s="61">
        <f t="shared" si="161"/>
        <v>0</v>
      </c>
      <c r="L447" s="61">
        <f t="shared" si="162"/>
        <v>0</v>
      </c>
      <c r="M447" s="61">
        <f t="shared" si="163"/>
        <v>0</v>
      </c>
      <c r="N447" s="61" t="e">
        <f ca="1">IF(F447&lt;&gt;"",SUM(J447:M447),SUM($N$17:N446))</f>
        <v>#VALUE!</v>
      </c>
      <c r="O447" s="8" t="e">
        <f ca="1">IF(F447="",SUM($O$17:O446),P446*$H$1)</f>
        <v>#VALUE!</v>
      </c>
      <c r="P447" s="8" t="e">
        <f t="shared" ca="1" si="170"/>
        <v>#VALUE!</v>
      </c>
    </row>
    <row r="448" spans="1:29" x14ac:dyDescent="0.25">
      <c r="A448" s="10" t="e">
        <f t="shared" ca="1" si="165"/>
        <v>#VALUE!</v>
      </c>
      <c r="B448" s="10" t="e">
        <f t="shared" ca="1" si="166"/>
        <v>#VALUE!</v>
      </c>
      <c r="C448" s="10" t="e">
        <f t="shared" ca="1" si="167"/>
        <v>#VALUE!</v>
      </c>
      <c r="D448" s="43" t="e">
        <f t="shared" ca="1" si="178"/>
        <v>#VALUE!</v>
      </c>
      <c r="E448" s="51" t="e">
        <f t="shared" ca="1" si="168"/>
        <v>#VALUE!</v>
      </c>
      <c r="F448" s="70" t="e">
        <f t="shared" ca="1" si="169"/>
        <v>#VALUE!</v>
      </c>
      <c r="G448" s="11" t="e">
        <f ca="1">IF(F448="",SUM($G$17:G447),IF(F448=12,(B448*$C$2*2),($C$2*B448)))</f>
        <v>#VALUE!</v>
      </c>
      <c r="H448" s="61" t="e">
        <f ca="1">IF(F448="",SUM($H$17:H447),IF($O$11=1,G448,IF($O$11=2,((G448/$C$2)*8.5%),IF($O$11=3,0,0))))</f>
        <v>#VALUE!</v>
      </c>
      <c r="I448" s="61" t="e">
        <f ca="1">IF(F448&lt;&gt;"",IF($H$4&lt;&gt;"Sim",(G448+H448)*$G$9,((G448+H448)*$G$8)),SUM($I$17:I447))</f>
        <v>#VALUE!</v>
      </c>
      <c r="J448" s="61" t="e">
        <f t="shared" ca="1" si="160"/>
        <v>#VALUE!</v>
      </c>
      <c r="K448" s="61">
        <f t="shared" si="161"/>
        <v>0</v>
      </c>
      <c r="L448" s="61">
        <f t="shared" si="162"/>
        <v>0</v>
      </c>
      <c r="M448" s="61">
        <f t="shared" si="163"/>
        <v>0</v>
      </c>
      <c r="N448" s="61" t="e">
        <f ca="1">IF(F448&lt;&gt;"",SUM(J448:M448),SUM($N$17:N447))</f>
        <v>#VALUE!</v>
      </c>
      <c r="O448" s="8" t="e">
        <f ca="1">IF(F448="",SUM($O$17:O447),P447*$H$1)</f>
        <v>#VALUE!</v>
      </c>
      <c r="P448" s="8" t="e">
        <f t="shared" ca="1" si="170"/>
        <v>#VALUE!</v>
      </c>
    </row>
    <row r="449" spans="1:16" x14ac:dyDescent="0.25">
      <c r="A449" s="10" t="e">
        <f t="shared" ca="1" si="165"/>
        <v>#VALUE!</v>
      </c>
      <c r="B449" s="10" t="e">
        <f t="shared" ca="1" si="166"/>
        <v>#VALUE!</v>
      </c>
      <c r="C449" s="10" t="e">
        <f t="shared" ca="1" si="167"/>
        <v>#VALUE!</v>
      </c>
      <c r="D449" s="43" t="e">
        <f t="shared" ca="1" si="178"/>
        <v>#VALUE!</v>
      </c>
      <c r="E449" s="51" t="e">
        <f t="shared" ca="1" si="168"/>
        <v>#VALUE!</v>
      </c>
      <c r="F449" s="70" t="e">
        <f t="shared" ca="1" si="169"/>
        <v>#VALUE!</v>
      </c>
      <c r="G449" s="11" t="e">
        <f ca="1">IF(F449="",SUM($G$17:G448),IF(F449=12,(B449*$C$2*2),($C$2*B449)))</f>
        <v>#VALUE!</v>
      </c>
      <c r="H449" s="61" t="e">
        <f ca="1">IF(F449="",SUM($H$17:H448),IF($O$11=1,G449,IF($O$11=2,((G449/$C$2)*8.5%),IF($O$11=3,0,0))))</f>
        <v>#VALUE!</v>
      </c>
      <c r="I449" s="61" t="e">
        <f ca="1">IF(F449&lt;&gt;"",IF($H$4&lt;&gt;"Sim",(G449+H449)*$G$9,((G449+H449)*$G$8)),SUM($I$17:I448))</f>
        <v>#VALUE!</v>
      </c>
      <c r="J449" s="61" t="e">
        <f t="shared" ca="1" si="160"/>
        <v>#VALUE!</v>
      </c>
      <c r="K449" s="61">
        <f t="shared" si="161"/>
        <v>0</v>
      </c>
      <c r="L449" s="61">
        <f t="shared" si="162"/>
        <v>0</v>
      </c>
      <c r="M449" s="61">
        <f t="shared" si="163"/>
        <v>0</v>
      </c>
      <c r="N449" s="61" t="e">
        <f ca="1">IF(F449&lt;&gt;"",SUM(J449:M449),SUM($N$17:N448))</f>
        <v>#VALUE!</v>
      </c>
      <c r="O449" s="8" t="e">
        <f ca="1">IF(F449="",SUM($O$17:O448),P448*$H$1)</f>
        <v>#VALUE!</v>
      </c>
      <c r="P449" s="8" t="e">
        <f t="shared" ca="1" si="170"/>
        <v>#VALUE!</v>
      </c>
    </row>
    <row r="450" spans="1:16" x14ac:dyDescent="0.25">
      <c r="A450" s="10" t="e">
        <f t="shared" ca="1" si="165"/>
        <v>#VALUE!</v>
      </c>
      <c r="B450" s="10" t="e">
        <f t="shared" ca="1" si="166"/>
        <v>#VALUE!</v>
      </c>
      <c r="C450" s="10" t="e">
        <f t="shared" ca="1" si="167"/>
        <v>#VALUE!</v>
      </c>
      <c r="D450" s="43" t="e">
        <f t="shared" ca="1" si="178"/>
        <v>#VALUE!</v>
      </c>
      <c r="E450" s="51" t="e">
        <f t="shared" ca="1" si="168"/>
        <v>#VALUE!</v>
      </c>
      <c r="F450" s="70" t="e">
        <f t="shared" ca="1" si="169"/>
        <v>#VALUE!</v>
      </c>
      <c r="G450" s="11" t="e">
        <f ca="1">IF(F450="",SUM($G$17:G449),IF(F450=12,(B450*$C$2*2),($C$2*B450)))</f>
        <v>#VALUE!</v>
      </c>
      <c r="H450" s="61" t="e">
        <f ca="1">IF(F450="",SUM($H$17:H449),IF($O$11=1,G450,IF($O$11=2,((G450/$C$2)*8.5%),IF($O$11=3,0,0))))</f>
        <v>#VALUE!</v>
      </c>
      <c r="I450" s="61" t="e">
        <f ca="1">IF(F450&lt;&gt;"",IF($H$4&lt;&gt;"Sim",(G450+H450)*$G$9,((G450+H450)*$G$8)),SUM($I$17:I449))</f>
        <v>#VALUE!</v>
      </c>
      <c r="J450" s="61" t="e">
        <f t="shared" ca="1" si="160"/>
        <v>#VALUE!</v>
      </c>
      <c r="K450" s="61">
        <f t="shared" si="161"/>
        <v>0</v>
      </c>
      <c r="L450" s="61">
        <f t="shared" si="162"/>
        <v>0</v>
      </c>
      <c r="M450" s="61">
        <f t="shared" si="163"/>
        <v>0</v>
      </c>
      <c r="N450" s="61" t="e">
        <f ca="1">IF(F450&lt;&gt;"",SUM(J450:M450),SUM($N$17:N449))</f>
        <v>#VALUE!</v>
      </c>
      <c r="O450" s="8" t="e">
        <f ca="1">IF(F450="",SUM($O$17:O449),P449*$H$1)</f>
        <v>#VALUE!</v>
      </c>
      <c r="P450" s="8" t="e">
        <f t="shared" ca="1" si="170"/>
        <v>#VALUE!</v>
      </c>
    </row>
    <row r="451" spans="1:16" x14ac:dyDescent="0.25">
      <c r="A451" s="10" t="e">
        <f t="shared" ca="1" si="165"/>
        <v>#VALUE!</v>
      </c>
      <c r="B451" s="10" t="e">
        <f t="shared" ca="1" si="166"/>
        <v>#VALUE!</v>
      </c>
      <c r="C451" s="10" t="e">
        <f t="shared" ca="1" si="167"/>
        <v>#VALUE!</v>
      </c>
      <c r="D451" s="43" t="e">
        <f t="shared" ca="1" si="178"/>
        <v>#VALUE!</v>
      </c>
      <c r="E451" s="51" t="e">
        <f t="shared" ca="1" si="168"/>
        <v>#VALUE!</v>
      </c>
      <c r="F451" s="70" t="e">
        <f t="shared" ca="1" si="169"/>
        <v>#VALUE!</v>
      </c>
      <c r="G451" s="11" t="e">
        <f ca="1">IF(F451="",SUM($G$17:G450),IF(F451=12,(B451*$C$2*2),($C$2*B451)))</f>
        <v>#VALUE!</v>
      </c>
      <c r="H451" s="61" t="e">
        <f ca="1">IF(F451="",SUM($H$17:H450),IF($O$11=1,G451,IF($O$11=2,((G451/$C$2)*8.5%),IF($O$11=3,0,0))))</f>
        <v>#VALUE!</v>
      </c>
      <c r="I451" s="61" t="e">
        <f ca="1">IF(F451&lt;&gt;"",IF($H$4&lt;&gt;"Sim",(G451+H451)*$G$9,((G451+H451)*$G$8)),SUM($I$17:I450))</f>
        <v>#VALUE!</v>
      </c>
      <c r="J451" s="61" t="e">
        <f t="shared" ca="1" si="160"/>
        <v>#VALUE!</v>
      </c>
      <c r="K451" s="61">
        <f t="shared" si="161"/>
        <v>0</v>
      </c>
      <c r="L451" s="61">
        <f t="shared" si="162"/>
        <v>0</v>
      </c>
      <c r="M451" s="61">
        <f t="shared" si="163"/>
        <v>0</v>
      </c>
      <c r="N451" s="61" t="e">
        <f ca="1">IF(F451&lt;&gt;"",SUM(J451:M451),SUM($N$17:N450))</f>
        <v>#VALUE!</v>
      </c>
      <c r="O451" s="8" t="e">
        <f ca="1">IF(F451="",SUM($O$17:O450),P450*$H$1)</f>
        <v>#VALUE!</v>
      </c>
      <c r="P451" s="8" t="e">
        <f t="shared" ca="1" si="170"/>
        <v>#VALUE!</v>
      </c>
    </row>
    <row r="452" spans="1:16" x14ac:dyDescent="0.25">
      <c r="A452" s="10" t="e">
        <f t="shared" ca="1" si="165"/>
        <v>#VALUE!</v>
      </c>
      <c r="B452" s="10" t="e">
        <f t="shared" ca="1" si="166"/>
        <v>#VALUE!</v>
      </c>
      <c r="C452" s="10" t="e">
        <f t="shared" ca="1" si="167"/>
        <v>#VALUE!</v>
      </c>
      <c r="D452" s="43" t="e">
        <f t="shared" ca="1" si="178"/>
        <v>#VALUE!</v>
      </c>
      <c r="E452" s="51" t="e">
        <f t="shared" ca="1" si="168"/>
        <v>#VALUE!</v>
      </c>
      <c r="F452" s="70" t="e">
        <f t="shared" ca="1" si="169"/>
        <v>#VALUE!</v>
      </c>
      <c r="G452" s="11" t="e">
        <f ca="1">IF(F452="",SUM($G$17:G451),IF(F452=12,(B452*$C$2*2),($C$2*B452)))</f>
        <v>#VALUE!</v>
      </c>
      <c r="H452" s="61" t="e">
        <f ca="1">IF(F452="",SUM($H$17:H451),IF($O$11=1,G452,IF($O$11=2,((G452/$C$2)*8.5%),IF($O$11=3,0,0))))</f>
        <v>#VALUE!</v>
      </c>
      <c r="I452" s="61" t="e">
        <f ca="1">IF(F452&lt;&gt;"",IF($H$4&lt;&gt;"Sim",(G452+H452)*$G$9,((G452+H452)*$G$8)),SUM($I$17:I451))</f>
        <v>#VALUE!</v>
      </c>
      <c r="J452" s="61" t="e">
        <f t="shared" ca="1" si="160"/>
        <v>#VALUE!</v>
      </c>
      <c r="K452" s="61">
        <f t="shared" si="161"/>
        <v>0</v>
      </c>
      <c r="L452" s="61">
        <f t="shared" si="162"/>
        <v>0</v>
      </c>
      <c r="M452" s="61">
        <f t="shared" si="163"/>
        <v>0</v>
      </c>
      <c r="N452" s="61" t="e">
        <f ca="1">IF(F452&lt;&gt;"",SUM(J452:M452),SUM($N$17:N451))</f>
        <v>#VALUE!</v>
      </c>
      <c r="O452" s="8" t="e">
        <f ca="1">IF(F452="",SUM($O$17:O451),P451*$H$1)</f>
        <v>#VALUE!</v>
      </c>
      <c r="P452" s="8" t="e">
        <f t="shared" ca="1" si="170"/>
        <v>#VALUE!</v>
      </c>
    </row>
    <row r="453" spans="1:16" x14ac:dyDescent="0.25">
      <c r="A453" s="10" t="e">
        <f t="shared" ca="1" si="165"/>
        <v>#VALUE!</v>
      </c>
      <c r="B453" s="10" t="e">
        <f t="shared" ca="1" si="166"/>
        <v>#VALUE!</v>
      </c>
      <c r="C453" s="10" t="e">
        <f t="shared" ca="1" si="167"/>
        <v>#VALUE!</v>
      </c>
      <c r="D453" s="43" t="e">
        <f t="shared" ca="1" si="178"/>
        <v>#VALUE!</v>
      </c>
      <c r="E453" s="51" t="e">
        <f t="shared" ca="1" si="168"/>
        <v>#VALUE!</v>
      </c>
      <c r="F453" s="70" t="e">
        <f t="shared" ca="1" si="169"/>
        <v>#VALUE!</v>
      </c>
      <c r="G453" s="11" t="e">
        <f ca="1">IF(F453="",SUM($G$17:G452),IF(F453=12,(B453*$C$2*2),($C$2*B453)))</f>
        <v>#VALUE!</v>
      </c>
      <c r="H453" s="61" t="e">
        <f ca="1">IF(F453="",SUM($H$17:H452),IF($O$11=1,G453,IF($O$11=2,((G453/$C$2)*8.5%),IF($O$11=3,0,0))))</f>
        <v>#VALUE!</v>
      </c>
      <c r="I453" s="61" t="e">
        <f ca="1">IF(F453&lt;&gt;"",IF($H$4&lt;&gt;"Sim",(G453+H453)*$G$9,((G453+H453)*$G$8)),SUM($I$17:I452))</f>
        <v>#VALUE!</v>
      </c>
      <c r="J453" s="61" t="e">
        <f t="shared" ca="1" si="160"/>
        <v>#VALUE!</v>
      </c>
      <c r="K453" s="61">
        <f t="shared" si="161"/>
        <v>0</v>
      </c>
      <c r="L453" s="61">
        <f t="shared" si="162"/>
        <v>0</v>
      </c>
      <c r="M453" s="61">
        <f t="shared" si="163"/>
        <v>0</v>
      </c>
      <c r="N453" s="61" t="e">
        <f ca="1">IF(F453&lt;&gt;"",SUM(J453:M453),SUM($N$17:N452))</f>
        <v>#VALUE!</v>
      </c>
      <c r="O453" s="8" t="e">
        <f ca="1">IF(F453="",SUM($O$17:O452),P452*$H$1)</f>
        <v>#VALUE!</v>
      </c>
      <c r="P453" s="8" t="e">
        <f t="shared" ca="1" si="170"/>
        <v>#VALUE!</v>
      </c>
    </row>
    <row r="454" spans="1:16" x14ac:dyDescent="0.25">
      <c r="A454" s="10" t="e">
        <f t="shared" ca="1" si="165"/>
        <v>#VALUE!</v>
      </c>
      <c r="B454" s="10" t="e">
        <f t="shared" ca="1" si="166"/>
        <v>#VALUE!</v>
      </c>
      <c r="C454" s="10" t="e">
        <f t="shared" ca="1" si="167"/>
        <v>#VALUE!</v>
      </c>
      <c r="D454" s="43" t="e">
        <f t="shared" ca="1" si="178"/>
        <v>#VALUE!</v>
      </c>
      <c r="E454" s="51" t="e">
        <f t="shared" ca="1" si="168"/>
        <v>#VALUE!</v>
      </c>
      <c r="F454" s="70" t="e">
        <f t="shared" ca="1" si="169"/>
        <v>#VALUE!</v>
      </c>
      <c r="G454" s="11" t="e">
        <f ca="1">IF(F454="",SUM($G$17:G453),IF(F454=12,(B454*$C$2*2),($C$2*B454)))</f>
        <v>#VALUE!</v>
      </c>
      <c r="H454" s="61" t="e">
        <f ca="1">IF(F454="",SUM($H$17:H453),IF($O$11=1,G454,IF($O$11=2,((G454/$C$2)*8.5%),IF($O$11=3,0,0))))</f>
        <v>#VALUE!</v>
      </c>
      <c r="I454" s="61" t="e">
        <f ca="1">IF(F454&lt;&gt;"",IF($H$4&lt;&gt;"Sim",(G454+H454)*$G$9,((G454+H454)*$G$8)),SUM($I$17:I453))</f>
        <v>#VALUE!</v>
      </c>
      <c r="J454" s="61" t="e">
        <f t="shared" ca="1" si="160"/>
        <v>#VALUE!</v>
      </c>
      <c r="K454" s="61">
        <f t="shared" si="161"/>
        <v>0</v>
      </c>
      <c r="L454" s="61">
        <f t="shared" si="162"/>
        <v>0</v>
      </c>
      <c r="M454" s="61">
        <f t="shared" si="163"/>
        <v>0</v>
      </c>
      <c r="N454" s="61" t="e">
        <f ca="1">IF(F454&lt;&gt;"",SUM(J454:M454),SUM($N$17:N453))</f>
        <v>#VALUE!</v>
      </c>
      <c r="O454" s="8" t="e">
        <f ca="1">IF(F454="",SUM($O$17:O453),P453*$H$1)</f>
        <v>#VALUE!</v>
      </c>
      <c r="P454" s="8" t="e">
        <f t="shared" ca="1" si="170"/>
        <v>#VALUE!</v>
      </c>
    </row>
    <row r="455" spans="1:16" x14ac:dyDescent="0.25">
      <c r="A455" s="10" t="e">
        <f t="shared" ca="1" si="165"/>
        <v>#VALUE!</v>
      </c>
      <c r="B455" s="10" t="e">
        <f t="shared" ca="1" si="166"/>
        <v>#VALUE!</v>
      </c>
      <c r="C455" s="10" t="e">
        <f t="shared" ca="1" si="167"/>
        <v>#VALUE!</v>
      </c>
      <c r="D455" s="43" t="e">
        <f t="shared" ca="1" si="178"/>
        <v>#VALUE!</v>
      </c>
      <c r="E455" s="51" t="e">
        <f t="shared" ca="1" si="168"/>
        <v>#VALUE!</v>
      </c>
      <c r="F455" s="70" t="e">
        <f t="shared" ca="1" si="169"/>
        <v>#VALUE!</v>
      </c>
      <c r="G455" s="11" t="e">
        <f ca="1">IF(F455="",SUM($G$17:G454),IF(F455=12,(B455*$C$2*2),($C$2*B455)))</f>
        <v>#VALUE!</v>
      </c>
      <c r="H455" s="61" t="e">
        <f ca="1">IF(F455="",SUM($H$17:H454),IF($O$11=1,G455,IF($O$11=2,((G455/$C$2)*8.5%),IF($O$11=3,0,0))))</f>
        <v>#VALUE!</v>
      </c>
      <c r="I455" s="61" t="e">
        <f ca="1">IF(F455&lt;&gt;"",IF($H$4&lt;&gt;"Sim",(G455+H455)*$G$9,((G455+H455)*$G$8)),SUM($I$17:I454))</f>
        <v>#VALUE!</v>
      </c>
      <c r="J455" s="61" t="e">
        <f t="shared" ca="1" si="160"/>
        <v>#VALUE!</v>
      </c>
      <c r="K455" s="61">
        <f t="shared" si="161"/>
        <v>0</v>
      </c>
      <c r="L455" s="61">
        <f t="shared" si="162"/>
        <v>0</v>
      </c>
      <c r="M455" s="61">
        <f t="shared" si="163"/>
        <v>0</v>
      </c>
      <c r="N455" s="61" t="e">
        <f ca="1">IF(F455&lt;&gt;"",SUM(J455:M455),SUM($N$17:N454))</f>
        <v>#VALUE!</v>
      </c>
      <c r="O455" s="8" t="e">
        <f ca="1">IF(F455="",SUM($O$17:O454),P454*$H$1)</f>
        <v>#VALUE!</v>
      </c>
      <c r="P455" s="8" t="e">
        <f t="shared" ca="1" si="170"/>
        <v>#VALUE!</v>
      </c>
    </row>
    <row r="456" spans="1:16" x14ac:dyDescent="0.25">
      <c r="A456" s="10" t="e">
        <f t="shared" ca="1" si="165"/>
        <v>#VALUE!</v>
      </c>
      <c r="B456" s="10" t="e">
        <f t="shared" ca="1" si="166"/>
        <v>#VALUE!</v>
      </c>
      <c r="C456" s="10" t="e">
        <f t="shared" ca="1" si="167"/>
        <v>#VALUE!</v>
      </c>
      <c r="D456" s="43" t="e">
        <f t="shared" ca="1" si="178"/>
        <v>#VALUE!</v>
      </c>
      <c r="E456" s="51" t="e">
        <f t="shared" ca="1" si="168"/>
        <v>#VALUE!</v>
      </c>
      <c r="F456" s="70" t="e">
        <f t="shared" ca="1" si="169"/>
        <v>#VALUE!</v>
      </c>
      <c r="G456" s="11" t="e">
        <f ca="1">IF(F456="",SUM($G$17:G455),IF(F456=12,(B456*$C$2*2),($C$2*B456)))</f>
        <v>#VALUE!</v>
      </c>
      <c r="H456" s="61" t="e">
        <f ca="1">IF(F456="",SUM($H$17:H455),IF($O$11=1,G456,IF($O$11=2,((G456/$C$2)*8.5%),IF($O$11=3,0,0))))</f>
        <v>#VALUE!</v>
      </c>
      <c r="I456" s="61" t="e">
        <f ca="1">IF(F456&lt;&gt;"",IF($H$4&lt;&gt;"Sim",(G456+H456)*$G$9,((G456+H456)*$G$8)),SUM($I$17:I455))</f>
        <v>#VALUE!</v>
      </c>
      <c r="J456" s="61" t="e">
        <f t="shared" ca="1" si="160"/>
        <v>#VALUE!</v>
      </c>
      <c r="K456" s="61">
        <f t="shared" si="161"/>
        <v>0</v>
      </c>
      <c r="L456" s="61">
        <f t="shared" si="162"/>
        <v>0</v>
      </c>
      <c r="M456" s="61">
        <f t="shared" si="163"/>
        <v>0</v>
      </c>
      <c r="N456" s="61" t="e">
        <f ca="1">IF(F456&lt;&gt;"",SUM(J456:M456),SUM($N$17:N455))</f>
        <v>#VALUE!</v>
      </c>
      <c r="O456" s="8" t="e">
        <f ca="1">IF(F456="",SUM($O$17:O455),P455*$H$1)</f>
        <v>#VALUE!</v>
      </c>
      <c r="P456" s="8" t="e">
        <f t="shared" ca="1" si="170"/>
        <v>#VALUE!</v>
      </c>
    </row>
    <row r="457" spans="1:16" x14ac:dyDescent="0.25">
      <c r="A457" s="10" t="e">
        <f t="shared" ca="1" si="165"/>
        <v>#VALUE!</v>
      </c>
      <c r="B457" s="10" t="e">
        <f t="shared" ca="1" si="166"/>
        <v>#VALUE!</v>
      </c>
      <c r="C457" s="10" t="e">
        <f t="shared" ca="1" si="167"/>
        <v>#VALUE!</v>
      </c>
      <c r="D457" s="43" t="e">
        <f t="shared" ca="1" si="178"/>
        <v>#VALUE!</v>
      </c>
      <c r="E457" s="51" t="e">
        <f t="shared" ca="1" si="168"/>
        <v>#VALUE!</v>
      </c>
      <c r="F457" s="70" t="e">
        <f t="shared" ca="1" si="169"/>
        <v>#VALUE!</v>
      </c>
      <c r="G457" s="11" t="e">
        <f ca="1">IF(F457="",SUM($G$17:G456),IF(F457=12,(B457*$C$2*2),($C$2*B457)))</f>
        <v>#VALUE!</v>
      </c>
      <c r="H457" s="61" t="e">
        <f ca="1">IF(F457="",SUM($H$17:H456),IF($O$11=1,G457,IF($O$11=2,((G457/$C$2)*8.5%),IF($O$11=3,0,0))))</f>
        <v>#VALUE!</v>
      </c>
      <c r="I457" s="61" t="e">
        <f ca="1">IF(F457&lt;&gt;"",IF($H$4&lt;&gt;"Sim",(G457+H457)*$G$9,((G457+H457)*$G$8)),SUM($I$17:I456))</f>
        <v>#VALUE!</v>
      </c>
      <c r="J457" s="61" t="e">
        <f t="shared" ca="1" si="160"/>
        <v>#VALUE!</v>
      </c>
      <c r="K457" s="61">
        <f t="shared" si="161"/>
        <v>0</v>
      </c>
      <c r="L457" s="61">
        <f t="shared" si="162"/>
        <v>0</v>
      </c>
      <c r="M457" s="61">
        <f t="shared" si="163"/>
        <v>0</v>
      </c>
      <c r="N457" s="61" t="e">
        <f ca="1">IF(F457&lt;&gt;"",SUM(J457:M457),SUM($N$17:N456))</f>
        <v>#VALUE!</v>
      </c>
      <c r="O457" s="8" t="e">
        <f ca="1">IF(F457="",SUM($O$17:O456),P456*$H$1)</f>
        <v>#VALUE!</v>
      </c>
      <c r="P457" s="8" t="e">
        <f t="shared" ca="1" si="170"/>
        <v>#VALUE!</v>
      </c>
    </row>
    <row r="458" spans="1:16" x14ac:dyDescent="0.25">
      <c r="A458" s="10" t="e">
        <f t="shared" ca="1" si="165"/>
        <v>#VALUE!</v>
      </c>
      <c r="B458" s="10" t="e">
        <f t="shared" ca="1" si="166"/>
        <v>#VALUE!</v>
      </c>
      <c r="C458" s="10" t="e">
        <f t="shared" ca="1" si="167"/>
        <v>#VALUE!</v>
      </c>
      <c r="D458" s="43" t="e">
        <f t="shared" ca="1" si="178"/>
        <v>#VALUE!</v>
      </c>
      <c r="E458" s="51" t="e">
        <f t="shared" ca="1" si="168"/>
        <v>#VALUE!</v>
      </c>
      <c r="F458" s="70" t="e">
        <f t="shared" ca="1" si="169"/>
        <v>#VALUE!</v>
      </c>
      <c r="G458" s="11" t="e">
        <f ca="1">IF(F458="",SUM($G$17:G457),IF(F458=12,(B458*$C$2*2),($C$2*B458)))</f>
        <v>#VALUE!</v>
      </c>
      <c r="H458" s="61" t="e">
        <f ca="1">IF(F458="",SUM($H$17:H457),IF($O$11=1,G458,IF($O$11=2,((G458/$C$2)*8.5%),IF($O$11=3,0,0))))</f>
        <v>#VALUE!</v>
      </c>
      <c r="I458" s="61" t="e">
        <f ca="1">IF(F458&lt;&gt;"",IF($H$4&lt;&gt;"Sim",(G458+H458)*$G$9,((G458+H458)*$G$8)),SUM($I$17:I457))</f>
        <v>#VALUE!</v>
      </c>
      <c r="J458" s="61" t="e">
        <f t="shared" ca="1" si="160"/>
        <v>#VALUE!</v>
      </c>
      <c r="K458" s="61">
        <f t="shared" si="161"/>
        <v>0</v>
      </c>
      <c r="L458" s="61">
        <f t="shared" si="162"/>
        <v>0</v>
      </c>
      <c r="M458" s="61">
        <f t="shared" si="163"/>
        <v>0</v>
      </c>
      <c r="N458" s="61" t="e">
        <f ca="1">IF(F458&lt;&gt;"",SUM(J458:M458),SUM($N$17:N457))</f>
        <v>#VALUE!</v>
      </c>
      <c r="O458" s="8" t="e">
        <f ca="1">IF(F458="",SUM($O$17:O457),P457*$H$1)</f>
        <v>#VALUE!</v>
      </c>
      <c r="P458" s="8" t="e">
        <f t="shared" ca="1" si="170"/>
        <v>#VALUE!</v>
      </c>
    </row>
    <row r="459" spans="1:16" x14ac:dyDescent="0.25">
      <c r="A459" s="10" t="e">
        <f t="shared" ca="1" si="165"/>
        <v>#VALUE!</v>
      </c>
      <c r="B459" s="10" t="e">
        <f t="shared" ca="1" si="166"/>
        <v>#VALUE!</v>
      </c>
      <c r="C459" s="10" t="e">
        <f t="shared" ca="1" si="167"/>
        <v>#VALUE!</v>
      </c>
      <c r="D459" s="43" t="e">
        <f t="shared" ca="1" si="178"/>
        <v>#VALUE!</v>
      </c>
      <c r="E459" s="51" t="e">
        <f t="shared" ca="1" si="168"/>
        <v>#VALUE!</v>
      </c>
      <c r="F459" s="70" t="e">
        <f t="shared" ca="1" si="169"/>
        <v>#VALUE!</v>
      </c>
      <c r="G459" s="11" t="e">
        <f ca="1">IF(F459="",SUM($G$17:G458),IF(F459=12,(B459*$C$2*2),($C$2*B459)))</f>
        <v>#VALUE!</v>
      </c>
      <c r="H459" s="61" t="e">
        <f ca="1">IF(F459="",SUM($H$17:H458),IF($O$11=1,G459,IF($O$11=2,((G459/$C$2)*8.5%),IF($O$11=3,0,0))))</f>
        <v>#VALUE!</v>
      </c>
      <c r="I459" s="61" t="e">
        <f ca="1">IF(F459&lt;&gt;"",IF($H$4&lt;&gt;"Sim",(G459+H459)*$G$9,((G459+H459)*$G$8)),SUM($I$17:I458))</f>
        <v>#VALUE!</v>
      </c>
      <c r="J459" s="61" t="e">
        <f t="shared" ca="1" si="160"/>
        <v>#VALUE!</v>
      </c>
      <c r="K459" s="61">
        <f t="shared" si="161"/>
        <v>0</v>
      </c>
      <c r="L459" s="61">
        <f t="shared" si="162"/>
        <v>0</v>
      </c>
      <c r="M459" s="61">
        <f t="shared" si="163"/>
        <v>0</v>
      </c>
      <c r="N459" s="61" t="e">
        <f ca="1">IF(F459&lt;&gt;"",SUM(J459:M459),SUM($N$17:N458))</f>
        <v>#VALUE!</v>
      </c>
      <c r="O459" s="8" t="e">
        <f ca="1">IF(F459="",SUM($O$17:O458),P458*$H$1)</f>
        <v>#VALUE!</v>
      </c>
      <c r="P459" s="8" t="e">
        <f t="shared" ca="1" si="170"/>
        <v>#VALUE!</v>
      </c>
    </row>
    <row r="460" spans="1:16" x14ac:dyDescent="0.25">
      <c r="A460" s="10" t="e">
        <f t="shared" ca="1" si="165"/>
        <v>#VALUE!</v>
      </c>
      <c r="B460" s="10" t="e">
        <f t="shared" ca="1" si="166"/>
        <v>#VALUE!</v>
      </c>
      <c r="C460" s="10" t="e">
        <f t="shared" ca="1" si="167"/>
        <v>#VALUE!</v>
      </c>
      <c r="D460" s="43" t="e">
        <f t="shared" ca="1" si="178"/>
        <v>#VALUE!</v>
      </c>
      <c r="E460" s="51" t="e">
        <f t="shared" ca="1" si="168"/>
        <v>#VALUE!</v>
      </c>
      <c r="F460" s="70" t="e">
        <f t="shared" ca="1" si="169"/>
        <v>#VALUE!</v>
      </c>
      <c r="G460" s="11" t="e">
        <f ca="1">IF(F460="",SUM($G$17:G459),IF(F460=12,(B460*$C$2*2),($C$2*B460)))</f>
        <v>#VALUE!</v>
      </c>
      <c r="H460" s="61" t="e">
        <f ca="1">IF(F460="",SUM($H$17:H459),IF($O$11=1,G460,IF($O$11=2,((G460/$C$2)*8.5%),IF($O$11=3,0,0))))</f>
        <v>#VALUE!</v>
      </c>
      <c r="I460" s="61" t="e">
        <f ca="1">IF(F460&lt;&gt;"",IF($H$4&lt;&gt;"Sim",(G460+H460)*$G$9,((G460+H460)*$G$8)),SUM($I$17:I459))</f>
        <v>#VALUE!</v>
      </c>
      <c r="J460" s="61" t="e">
        <f t="shared" ca="1" si="160"/>
        <v>#VALUE!</v>
      </c>
      <c r="K460" s="61">
        <f t="shared" si="161"/>
        <v>0</v>
      </c>
      <c r="L460" s="61">
        <f t="shared" si="162"/>
        <v>0</v>
      </c>
      <c r="M460" s="61">
        <f t="shared" si="163"/>
        <v>0</v>
      </c>
      <c r="N460" s="61" t="e">
        <f ca="1">IF(F460&lt;&gt;"",SUM(J460:M460),SUM($N$17:N459))</f>
        <v>#VALUE!</v>
      </c>
      <c r="O460" s="8" t="e">
        <f ca="1">IF(F460="",SUM($O$17:O459),P459*$H$1)</f>
        <v>#VALUE!</v>
      </c>
      <c r="P460" s="8" t="e">
        <f t="shared" ca="1" si="170"/>
        <v>#VALUE!</v>
      </c>
    </row>
    <row r="461" spans="1:16" x14ac:dyDescent="0.25">
      <c r="A461" s="10" t="e">
        <f t="shared" ca="1" si="165"/>
        <v>#VALUE!</v>
      </c>
      <c r="B461" s="10" t="e">
        <f t="shared" ca="1" si="166"/>
        <v>#VALUE!</v>
      </c>
      <c r="C461" s="10" t="e">
        <f t="shared" ca="1" si="167"/>
        <v>#VALUE!</v>
      </c>
      <c r="D461" s="43" t="e">
        <f t="shared" ca="1" si="178"/>
        <v>#VALUE!</v>
      </c>
      <c r="E461" s="51" t="e">
        <f t="shared" ca="1" si="168"/>
        <v>#VALUE!</v>
      </c>
      <c r="F461" s="70" t="e">
        <f t="shared" ca="1" si="169"/>
        <v>#VALUE!</v>
      </c>
      <c r="G461" s="11" t="e">
        <f ca="1">IF(F461="",SUM($G$17:G460),IF(F461=12,(B461*$C$2*2),($C$2*B461)))</f>
        <v>#VALUE!</v>
      </c>
      <c r="H461" s="61" t="e">
        <f ca="1">IF(F461="",SUM($H$17:H460),IF($O$11=1,G461,IF($O$11=2,((G461/$C$2)*8.5%),IF($O$11=3,0,0))))</f>
        <v>#VALUE!</v>
      </c>
      <c r="I461" s="61" t="e">
        <f ca="1">IF(F461&lt;&gt;"",IF($H$4&lt;&gt;"Sim",(G461+H461)*$G$9,((G461+H461)*$G$8)),SUM($I$17:I460))</f>
        <v>#VALUE!</v>
      </c>
      <c r="J461" s="61" t="e">
        <f t="shared" ca="1" si="160"/>
        <v>#VALUE!</v>
      </c>
      <c r="K461" s="61">
        <f t="shared" si="161"/>
        <v>0</v>
      </c>
      <c r="L461" s="61">
        <f t="shared" si="162"/>
        <v>0</v>
      </c>
      <c r="M461" s="61">
        <f t="shared" si="163"/>
        <v>0</v>
      </c>
      <c r="N461" s="61" t="e">
        <f ca="1">IF(F461&lt;&gt;"",SUM(J461:M461),SUM($N$17:N460))</f>
        <v>#VALUE!</v>
      </c>
      <c r="O461" s="8" t="e">
        <f ca="1">IF(F461="",SUM($O$17:O460),P460*$H$1)</f>
        <v>#VALUE!</v>
      </c>
      <c r="P461" s="8" t="e">
        <f t="shared" ca="1" si="170"/>
        <v>#VALUE!</v>
      </c>
    </row>
    <row r="462" spans="1:16" x14ac:dyDescent="0.25">
      <c r="A462" s="10" t="e">
        <f t="shared" ca="1" si="165"/>
        <v>#VALUE!</v>
      </c>
      <c r="B462" s="10" t="e">
        <f t="shared" ca="1" si="166"/>
        <v>#VALUE!</v>
      </c>
      <c r="C462" s="10" t="e">
        <f t="shared" ca="1" si="167"/>
        <v>#VALUE!</v>
      </c>
      <c r="D462" s="43" t="e">
        <f t="shared" ca="1" si="178"/>
        <v>#VALUE!</v>
      </c>
      <c r="E462" s="51" t="e">
        <f t="shared" ca="1" si="168"/>
        <v>#VALUE!</v>
      </c>
      <c r="F462" s="70" t="e">
        <f t="shared" ca="1" si="169"/>
        <v>#VALUE!</v>
      </c>
      <c r="G462" s="11" t="e">
        <f ca="1">IF(F462="",SUM($G$17:G461),IF(F462=12,(B462*$C$2*2),($C$2*B462)))</f>
        <v>#VALUE!</v>
      </c>
      <c r="H462" s="61" t="e">
        <f ca="1">IF(F462="",SUM($H$17:H461),IF($O$11=1,G462,IF($O$11=2,((G462/$C$2)*8.5%),IF($O$11=3,0,0))))</f>
        <v>#VALUE!</v>
      </c>
      <c r="I462" s="61" t="e">
        <f ca="1">IF(F462&lt;&gt;"",IF($H$4&lt;&gt;"Sim",(G462+H462)*$G$9,((G462+H462)*$G$8)),SUM($I$17:I461))</f>
        <v>#VALUE!</v>
      </c>
      <c r="J462" s="61" t="e">
        <f t="shared" ca="1" si="160"/>
        <v>#VALUE!</v>
      </c>
      <c r="K462" s="61">
        <f t="shared" si="161"/>
        <v>0</v>
      </c>
      <c r="L462" s="61">
        <f t="shared" si="162"/>
        <v>0</v>
      </c>
      <c r="M462" s="61">
        <f t="shared" si="163"/>
        <v>0</v>
      </c>
      <c r="N462" s="61" t="e">
        <f ca="1">IF(F462&lt;&gt;"",SUM(J462:M462),SUM($N$17:N461))</f>
        <v>#VALUE!</v>
      </c>
      <c r="O462" s="8" t="e">
        <f ca="1">IF(F462="",SUM($O$17:O461),P461*$H$1)</f>
        <v>#VALUE!</v>
      </c>
      <c r="P462" s="8" t="e">
        <f t="shared" ca="1" si="170"/>
        <v>#VALUE!</v>
      </c>
    </row>
    <row r="463" spans="1:16" x14ac:dyDescent="0.25">
      <c r="A463" s="10" t="e">
        <f t="shared" ca="1" si="165"/>
        <v>#VALUE!</v>
      </c>
      <c r="B463" s="10" t="e">
        <f t="shared" ca="1" si="166"/>
        <v>#VALUE!</v>
      </c>
      <c r="C463" s="10" t="e">
        <f t="shared" ca="1" si="167"/>
        <v>#VALUE!</v>
      </c>
      <c r="D463" s="43" t="e">
        <f t="shared" ca="1" si="178"/>
        <v>#VALUE!</v>
      </c>
      <c r="E463" s="51" t="e">
        <f t="shared" ca="1" si="168"/>
        <v>#VALUE!</v>
      </c>
      <c r="F463" s="70" t="e">
        <f t="shared" ca="1" si="169"/>
        <v>#VALUE!</v>
      </c>
      <c r="G463" s="11" t="e">
        <f ca="1">IF(F463="",SUM($G$17:G462),IF(F463=12,(B463*$C$2*2),($C$2*B463)))</f>
        <v>#VALUE!</v>
      </c>
      <c r="H463" s="61" t="e">
        <f ca="1">IF(F463="",SUM($H$17:H462),IF($O$11=1,G463,IF($O$11=2,((G463/$C$2)*8.5%),IF($O$11=3,0,0))))</f>
        <v>#VALUE!</v>
      </c>
      <c r="I463" s="61" t="e">
        <f ca="1">IF(F463&lt;&gt;"",IF($H$4&lt;&gt;"Sim",(G463+H463)*$G$9,((G463+H463)*$G$8)),SUM($I$17:I462))</f>
        <v>#VALUE!</v>
      </c>
      <c r="J463" s="61" t="e">
        <f t="shared" ca="1" si="160"/>
        <v>#VALUE!</v>
      </c>
      <c r="K463" s="61">
        <f t="shared" si="161"/>
        <v>0</v>
      </c>
      <c r="L463" s="61">
        <f t="shared" si="162"/>
        <v>0</v>
      </c>
      <c r="M463" s="61">
        <f t="shared" si="163"/>
        <v>0</v>
      </c>
      <c r="N463" s="61" t="e">
        <f ca="1">IF(F463&lt;&gt;"",SUM(J463:M463),SUM($N$17:N462))</f>
        <v>#VALUE!</v>
      </c>
      <c r="O463" s="8" t="e">
        <f ca="1">IF(F463="",SUM($O$17:O462),P462*$H$1)</f>
        <v>#VALUE!</v>
      </c>
      <c r="P463" s="8" t="e">
        <f t="shared" ca="1" si="170"/>
        <v>#VALUE!</v>
      </c>
    </row>
    <row r="464" spans="1:16" x14ac:dyDescent="0.25">
      <c r="A464" s="10" t="e">
        <f t="shared" ca="1" si="165"/>
        <v>#VALUE!</v>
      </c>
      <c r="B464" s="10" t="e">
        <f t="shared" ca="1" si="166"/>
        <v>#VALUE!</v>
      </c>
      <c r="C464" s="10" t="e">
        <f t="shared" ca="1" si="167"/>
        <v>#VALUE!</v>
      </c>
      <c r="D464" s="43" t="e">
        <f t="shared" ca="1" si="178"/>
        <v>#VALUE!</v>
      </c>
      <c r="E464" s="51" t="e">
        <f t="shared" ca="1" si="168"/>
        <v>#VALUE!</v>
      </c>
      <c r="F464" s="70" t="e">
        <f t="shared" ca="1" si="169"/>
        <v>#VALUE!</v>
      </c>
      <c r="G464" s="11" t="e">
        <f ca="1">IF(F464="",SUM($G$17:G463),IF(F464=12,(B464*$C$2*2),($C$2*B464)))</f>
        <v>#VALUE!</v>
      </c>
      <c r="H464" s="61" t="e">
        <f ca="1">IF(F464="",SUM($H$17:H463),IF($O$11=1,G464,IF($O$11=2,((G464/$C$2)*8.5%),IF($O$11=3,0,0))))</f>
        <v>#VALUE!</v>
      </c>
      <c r="I464" s="61" t="e">
        <f ca="1">IF(F464&lt;&gt;"",IF($H$4&lt;&gt;"Sim",(G464+H464)*$G$9,((G464+H464)*$G$8)),SUM($I$17:I463))</f>
        <v>#VALUE!</v>
      </c>
      <c r="J464" s="61" t="e">
        <f t="shared" ca="1" si="160"/>
        <v>#VALUE!</v>
      </c>
      <c r="K464" s="61">
        <f t="shared" si="161"/>
        <v>0</v>
      </c>
      <c r="L464" s="61">
        <f t="shared" si="162"/>
        <v>0</v>
      </c>
      <c r="M464" s="61">
        <f t="shared" si="163"/>
        <v>0</v>
      </c>
      <c r="N464" s="61" t="e">
        <f ca="1">IF(F464&lt;&gt;"",SUM(J464:M464),SUM($N$17:N463))</f>
        <v>#VALUE!</v>
      </c>
      <c r="O464" s="8" t="e">
        <f ca="1">IF(F464="",SUM($O$17:O463),P463*$H$1)</f>
        <v>#VALUE!</v>
      </c>
      <c r="P464" s="8" t="e">
        <f t="shared" ca="1" si="170"/>
        <v>#VALUE!</v>
      </c>
    </row>
    <row r="465" spans="1:16" x14ac:dyDescent="0.25">
      <c r="A465" s="10" t="e">
        <f t="shared" ca="1" si="165"/>
        <v>#VALUE!</v>
      </c>
      <c r="B465" s="10" t="e">
        <f t="shared" ca="1" si="166"/>
        <v>#VALUE!</v>
      </c>
      <c r="C465" s="10" t="e">
        <f t="shared" ca="1" si="167"/>
        <v>#VALUE!</v>
      </c>
      <c r="D465" s="43" t="e">
        <f t="shared" ca="1" si="178"/>
        <v>#VALUE!</v>
      </c>
      <c r="E465" s="51" t="e">
        <f t="shared" ca="1" si="168"/>
        <v>#VALUE!</v>
      </c>
      <c r="F465" s="70" t="e">
        <f t="shared" ca="1" si="169"/>
        <v>#VALUE!</v>
      </c>
      <c r="G465" s="11" t="e">
        <f ca="1">IF(F465="",SUM($G$17:G464),IF(F465=12,(B465*$C$2*2),($C$2*B465)))</f>
        <v>#VALUE!</v>
      </c>
      <c r="H465" s="61" t="e">
        <f ca="1">IF(F465="",SUM($H$17:H464),IF($O$11=1,G465,IF($O$11=2,((G465/$C$2)*8.5%),IF($O$11=3,0,0))))</f>
        <v>#VALUE!</v>
      </c>
      <c r="I465" s="61" t="e">
        <f ca="1">IF(F465&lt;&gt;"",IF($H$4&lt;&gt;"Sim",(G465+H465)*$G$9,((G465+H465)*$G$8)),SUM($I$17:I464))</f>
        <v>#VALUE!</v>
      </c>
      <c r="J465" s="61" t="e">
        <f t="shared" ref="J465:J528" ca="1" si="179">IF(C461&lt;&gt;1,0,IF(D465=EOMONTH($C$7,0),$D$13,0))</f>
        <v>#VALUE!</v>
      </c>
      <c r="K465" s="61">
        <f t="shared" ref="K465:K528" si="180">IF($C$13&lt;&gt;2,0,$D$13)</f>
        <v>0</v>
      </c>
      <c r="L465" s="61">
        <f t="shared" ref="L465:L528" si="181">IF($C$13&lt;&gt;3,0,IF(F465=6,$D$13,IF(F465=12,$D$13,0)))</f>
        <v>0</v>
      </c>
      <c r="M465" s="61">
        <f t="shared" ref="M465:M528" si="182">IF($C$13&lt;&gt;4,0,IF(F465=12,$D$13,0))</f>
        <v>0</v>
      </c>
      <c r="N465" s="61" t="e">
        <f ca="1">IF(F465&lt;&gt;"",SUM(J465:M465),SUM($N$17:N464))</f>
        <v>#VALUE!</v>
      </c>
      <c r="O465" s="8" t="e">
        <f ca="1">IF(F465="",SUM($O$17:O464),P464*$H$1)</f>
        <v>#VALUE!</v>
      </c>
      <c r="P465" s="8" t="e">
        <f t="shared" ca="1" si="170"/>
        <v>#VALUE!</v>
      </c>
    </row>
    <row r="466" spans="1:16" x14ac:dyDescent="0.25">
      <c r="A466" s="10" t="e">
        <f t="shared" ref="A466:A529" ca="1" si="183">IF(D466="","",IF(F465=12,(A465*$H$2)+A465,A465))</f>
        <v>#VALUE!</v>
      </c>
      <c r="B466" s="10" t="e">
        <f t="shared" ref="B466:B529" ca="1" si="184">IF(D466="","",IF(F465=12,(B465*$H$2)+B465,B465))</f>
        <v>#VALUE!</v>
      </c>
      <c r="C466" s="10" t="e">
        <f t="shared" ref="C466:C529" ca="1" si="185">IF(D466="","",IF(F465=12,(C465*$H$2)+C465,C465))</f>
        <v>#VALUE!</v>
      </c>
      <c r="D466" s="43" t="e">
        <f t="shared" ca="1" si="178"/>
        <v>#VALUE!</v>
      </c>
      <c r="E466" s="51" t="e">
        <f t="shared" ref="E466:E529" ca="1" si="186">IF(D466="","",YEAR(D466))</f>
        <v>#VALUE!</v>
      </c>
      <c r="F466" s="70" t="e">
        <f t="shared" ref="F466:F529" ca="1" si="187">IF(D466="","",(MONTH(D466)))</f>
        <v>#VALUE!</v>
      </c>
      <c r="G466" s="11" t="e">
        <f ca="1">IF(F466="",SUM($G$17:G465),IF(F466=12,(B466*$C$2*2),($C$2*B466)))</f>
        <v>#VALUE!</v>
      </c>
      <c r="H466" s="61" t="e">
        <f ca="1">IF(F466="",SUM($H$17:H465),IF($O$11=1,G466,IF($O$11=2,((G466/$C$2)*8.5%),IF($O$11=3,0,0))))</f>
        <v>#VALUE!</v>
      </c>
      <c r="I466" s="61" t="e">
        <f ca="1">IF(F466&lt;&gt;"",IF($H$4&lt;&gt;"Sim",(G466+H466)*$G$9,((G466+H466)*$G$8)),SUM($I$17:I465))</f>
        <v>#VALUE!</v>
      </c>
      <c r="J466" s="61" t="e">
        <f t="shared" ca="1" si="179"/>
        <v>#VALUE!</v>
      </c>
      <c r="K466" s="61">
        <f t="shared" si="180"/>
        <v>0</v>
      </c>
      <c r="L466" s="61">
        <f t="shared" si="181"/>
        <v>0</v>
      </c>
      <c r="M466" s="61">
        <f t="shared" si="182"/>
        <v>0</v>
      </c>
      <c r="N466" s="61" t="e">
        <f ca="1">IF(F466&lt;&gt;"",SUM(J466:M466),SUM($N$17:N465))</f>
        <v>#VALUE!</v>
      </c>
      <c r="O466" s="8" t="e">
        <f ca="1">IF(F466="",SUM($O$17:O465),P465*$H$1)</f>
        <v>#VALUE!</v>
      </c>
      <c r="P466" s="8" t="e">
        <f t="shared" ref="P466:P529" ca="1" si="188">IF(F466="","",P465+H466+G466+O466+N466-I466)</f>
        <v>#VALUE!</v>
      </c>
    </row>
    <row r="467" spans="1:16" x14ac:dyDescent="0.25">
      <c r="A467" s="10" t="e">
        <f t="shared" ca="1" si="183"/>
        <v>#VALUE!</v>
      </c>
      <c r="B467" s="10" t="e">
        <f t="shared" ca="1" si="184"/>
        <v>#VALUE!</v>
      </c>
      <c r="C467" s="10" t="e">
        <f t="shared" ca="1" si="185"/>
        <v>#VALUE!</v>
      </c>
      <c r="D467" s="43" t="e">
        <f t="shared" ca="1" si="178"/>
        <v>#VALUE!</v>
      </c>
      <c r="E467" s="51" t="e">
        <f t="shared" ca="1" si="186"/>
        <v>#VALUE!</v>
      </c>
      <c r="F467" s="70" t="e">
        <f t="shared" ca="1" si="187"/>
        <v>#VALUE!</v>
      </c>
      <c r="G467" s="11" t="e">
        <f ca="1">IF(F467="",SUM($G$17:G466),IF(F467=12,(B467*$C$2*2),($C$2*B467)))</f>
        <v>#VALUE!</v>
      </c>
      <c r="H467" s="61" t="e">
        <f ca="1">IF(F467="",SUM($H$17:H466),IF($O$11=1,G467,IF($O$11=2,((G467/$C$2)*8.5%),IF($O$11=3,0,0))))</f>
        <v>#VALUE!</v>
      </c>
      <c r="I467" s="61" t="e">
        <f ca="1">IF(F467&lt;&gt;"",IF($H$4&lt;&gt;"Sim",(G467+H467)*$G$9,((G467+H467)*$G$8)),SUM($I$17:I466))</f>
        <v>#VALUE!</v>
      </c>
      <c r="J467" s="61" t="e">
        <f t="shared" ca="1" si="179"/>
        <v>#VALUE!</v>
      </c>
      <c r="K467" s="61">
        <f t="shared" si="180"/>
        <v>0</v>
      </c>
      <c r="L467" s="61">
        <f t="shared" si="181"/>
        <v>0</v>
      </c>
      <c r="M467" s="61">
        <f t="shared" si="182"/>
        <v>0</v>
      </c>
      <c r="N467" s="61" t="e">
        <f ca="1">IF(F467&lt;&gt;"",SUM(J467:M467),SUM($N$17:N466))</f>
        <v>#VALUE!</v>
      </c>
      <c r="O467" s="8" t="e">
        <f ca="1">IF(F467="",SUM($O$17:O466),P466*$H$1)</f>
        <v>#VALUE!</v>
      </c>
      <c r="P467" s="8" t="e">
        <f t="shared" ca="1" si="188"/>
        <v>#VALUE!</v>
      </c>
    </row>
    <row r="468" spans="1:16" x14ac:dyDescent="0.25">
      <c r="A468" s="10" t="e">
        <f t="shared" ca="1" si="183"/>
        <v>#VALUE!</v>
      </c>
      <c r="B468" s="10" t="e">
        <f t="shared" ca="1" si="184"/>
        <v>#VALUE!</v>
      </c>
      <c r="C468" s="10" t="e">
        <f t="shared" ca="1" si="185"/>
        <v>#VALUE!</v>
      </c>
      <c r="D468" s="43" t="e">
        <f t="shared" ca="1" si="178"/>
        <v>#VALUE!</v>
      </c>
      <c r="E468" s="51" t="e">
        <f t="shared" ca="1" si="186"/>
        <v>#VALUE!</v>
      </c>
      <c r="F468" s="70" t="e">
        <f t="shared" ca="1" si="187"/>
        <v>#VALUE!</v>
      </c>
      <c r="G468" s="11" t="e">
        <f ca="1">IF(F468="",SUM($G$17:G467),IF(F468=12,(B468*$C$2*2),($C$2*B468)))</f>
        <v>#VALUE!</v>
      </c>
      <c r="H468" s="61" t="e">
        <f ca="1">IF(F468="",SUM($H$17:H467),IF($O$11=1,G468,IF($O$11=2,((G468/$C$2)*8.5%),IF($O$11=3,0,0))))</f>
        <v>#VALUE!</v>
      </c>
      <c r="I468" s="61" t="e">
        <f ca="1">IF(F468&lt;&gt;"",IF($H$4&lt;&gt;"Sim",(G468+H468)*$G$9,((G468+H468)*$G$8)),SUM($I$17:I467))</f>
        <v>#VALUE!</v>
      </c>
      <c r="J468" s="61" t="e">
        <f t="shared" ca="1" si="179"/>
        <v>#VALUE!</v>
      </c>
      <c r="K468" s="61">
        <f t="shared" si="180"/>
        <v>0</v>
      </c>
      <c r="L468" s="61">
        <f t="shared" si="181"/>
        <v>0</v>
      </c>
      <c r="M468" s="61">
        <f t="shared" si="182"/>
        <v>0</v>
      </c>
      <c r="N468" s="61" t="e">
        <f ca="1">IF(F468&lt;&gt;"",SUM(J468:M468),SUM($N$17:N467))</f>
        <v>#VALUE!</v>
      </c>
      <c r="O468" s="8" t="e">
        <f ca="1">IF(F468="",SUM($O$17:O467),P467*$H$1)</f>
        <v>#VALUE!</v>
      </c>
      <c r="P468" s="8" t="e">
        <f t="shared" ca="1" si="188"/>
        <v>#VALUE!</v>
      </c>
    </row>
    <row r="469" spans="1:16" x14ac:dyDescent="0.25">
      <c r="A469" s="10" t="e">
        <f t="shared" ca="1" si="183"/>
        <v>#VALUE!</v>
      </c>
      <c r="B469" s="10" t="e">
        <f t="shared" ca="1" si="184"/>
        <v>#VALUE!</v>
      </c>
      <c r="C469" s="10" t="e">
        <f t="shared" ca="1" si="185"/>
        <v>#VALUE!</v>
      </c>
      <c r="D469" s="43" t="e">
        <f t="shared" ca="1" si="178"/>
        <v>#VALUE!</v>
      </c>
      <c r="E469" s="51" t="e">
        <f t="shared" ca="1" si="186"/>
        <v>#VALUE!</v>
      </c>
      <c r="F469" s="70" t="e">
        <f t="shared" ca="1" si="187"/>
        <v>#VALUE!</v>
      </c>
      <c r="G469" s="11" t="e">
        <f ca="1">IF(F469="",SUM($G$17:G468),IF(F469=12,(B469*$C$2*2),($C$2*B469)))</f>
        <v>#VALUE!</v>
      </c>
      <c r="H469" s="61" t="e">
        <f ca="1">IF(F469="",SUM($H$17:H468),IF($O$11=1,G469,IF($O$11=2,((G469/$C$2)*8.5%),IF($O$11=3,0,0))))</f>
        <v>#VALUE!</v>
      </c>
      <c r="I469" s="61" t="e">
        <f ca="1">IF(F469&lt;&gt;"",IF($H$4&lt;&gt;"Sim",(G469+H469)*$G$9,((G469+H469)*$G$8)),SUM($I$17:I468))</f>
        <v>#VALUE!</v>
      </c>
      <c r="J469" s="61" t="e">
        <f t="shared" ca="1" si="179"/>
        <v>#VALUE!</v>
      </c>
      <c r="K469" s="61">
        <f t="shared" si="180"/>
        <v>0</v>
      </c>
      <c r="L469" s="61">
        <f t="shared" si="181"/>
        <v>0</v>
      </c>
      <c r="M469" s="61">
        <f t="shared" si="182"/>
        <v>0</v>
      </c>
      <c r="N469" s="61" t="e">
        <f ca="1">IF(F469&lt;&gt;"",SUM(J469:M469),SUM($N$17:N468))</f>
        <v>#VALUE!</v>
      </c>
      <c r="O469" s="8" t="e">
        <f ca="1">IF(F469="",SUM($O$17:O468),P468*$H$1)</f>
        <v>#VALUE!</v>
      </c>
      <c r="P469" s="8" t="e">
        <f t="shared" ca="1" si="188"/>
        <v>#VALUE!</v>
      </c>
    </row>
    <row r="470" spans="1:16" x14ac:dyDescent="0.25">
      <c r="A470" s="10" t="e">
        <f t="shared" ca="1" si="183"/>
        <v>#VALUE!</v>
      </c>
      <c r="B470" s="10" t="e">
        <f t="shared" ca="1" si="184"/>
        <v>#VALUE!</v>
      </c>
      <c r="C470" s="10" t="e">
        <f t="shared" ca="1" si="185"/>
        <v>#VALUE!</v>
      </c>
      <c r="D470" s="43" t="e">
        <f t="shared" ca="1" si="178"/>
        <v>#VALUE!</v>
      </c>
      <c r="E470" s="51" t="e">
        <f t="shared" ca="1" si="186"/>
        <v>#VALUE!</v>
      </c>
      <c r="F470" s="70" t="e">
        <f t="shared" ca="1" si="187"/>
        <v>#VALUE!</v>
      </c>
      <c r="G470" s="11" t="e">
        <f ca="1">IF(F470="",SUM($G$17:G469),IF(F470=12,(B470*$C$2*2),($C$2*B470)))</f>
        <v>#VALUE!</v>
      </c>
      <c r="H470" s="61" t="e">
        <f ca="1">IF(F470="",SUM($H$17:H469),IF($O$11=1,G470,IF($O$11=2,((G470/$C$2)*8.5%),IF($O$11=3,0,0))))</f>
        <v>#VALUE!</v>
      </c>
      <c r="I470" s="61" t="e">
        <f ca="1">IF(F470&lt;&gt;"",IF($H$4&lt;&gt;"Sim",(G470+H470)*$G$9,((G470+H470)*$G$8)),SUM($I$17:I469))</f>
        <v>#VALUE!</v>
      </c>
      <c r="J470" s="61" t="e">
        <f t="shared" ca="1" si="179"/>
        <v>#VALUE!</v>
      </c>
      <c r="K470" s="61">
        <f t="shared" si="180"/>
        <v>0</v>
      </c>
      <c r="L470" s="61">
        <f t="shared" si="181"/>
        <v>0</v>
      </c>
      <c r="M470" s="61">
        <f t="shared" si="182"/>
        <v>0</v>
      </c>
      <c r="N470" s="61" t="e">
        <f ca="1">IF(F470&lt;&gt;"",SUM(J470:M470),SUM($N$17:N469))</f>
        <v>#VALUE!</v>
      </c>
      <c r="O470" s="8" t="e">
        <f ca="1">IF(F470="",SUM($O$17:O469),P469*$H$1)</f>
        <v>#VALUE!</v>
      </c>
      <c r="P470" s="8" t="e">
        <f t="shared" ca="1" si="188"/>
        <v>#VALUE!</v>
      </c>
    </row>
    <row r="471" spans="1:16" x14ac:dyDescent="0.25">
      <c r="A471" s="10" t="e">
        <f t="shared" ca="1" si="183"/>
        <v>#VALUE!</v>
      </c>
      <c r="B471" s="10" t="e">
        <f t="shared" ca="1" si="184"/>
        <v>#VALUE!</v>
      </c>
      <c r="C471" s="10" t="e">
        <f t="shared" ca="1" si="185"/>
        <v>#VALUE!</v>
      </c>
      <c r="D471" s="43" t="e">
        <f t="shared" ca="1" si="178"/>
        <v>#VALUE!</v>
      </c>
      <c r="E471" s="51" t="e">
        <f t="shared" ca="1" si="186"/>
        <v>#VALUE!</v>
      </c>
      <c r="F471" s="70" t="e">
        <f t="shared" ca="1" si="187"/>
        <v>#VALUE!</v>
      </c>
      <c r="G471" s="11" t="e">
        <f ca="1">IF(F471="",SUM($G$17:G470),IF(F471=12,(B471*$C$2*2),($C$2*B471)))</f>
        <v>#VALUE!</v>
      </c>
      <c r="H471" s="61" t="e">
        <f ca="1">IF(F471="",SUM($H$17:H470),IF($O$11=1,G471,IF($O$11=2,((G471/$C$2)*8.5%),IF($O$11=3,0,0))))</f>
        <v>#VALUE!</v>
      </c>
      <c r="I471" s="61" t="e">
        <f ca="1">IF(F471&lt;&gt;"",IF($H$4&lt;&gt;"Sim",(G471+H471)*$G$9,((G471+H471)*$G$8)),SUM($I$17:I470))</f>
        <v>#VALUE!</v>
      </c>
      <c r="J471" s="61" t="e">
        <f t="shared" ca="1" si="179"/>
        <v>#VALUE!</v>
      </c>
      <c r="K471" s="61">
        <f t="shared" si="180"/>
        <v>0</v>
      </c>
      <c r="L471" s="61">
        <f t="shared" si="181"/>
        <v>0</v>
      </c>
      <c r="M471" s="61">
        <f t="shared" si="182"/>
        <v>0</v>
      </c>
      <c r="N471" s="61" t="e">
        <f ca="1">IF(F471&lt;&gt;"",SUM(J471:M471),SUM($N$17:N470))</f>
        <v>#VALUE!</v>
      </c>
      <c r="O471" s="8" t="e">
        <f ca="1">IF(F471="",SUM($O$17:O470),P470*$H$1)</f>
        <v>#VALUE!</v>
      </c>
      <c r="P471" s="8" t="e">
        <f t="shared" ca="1" si="188"/>
        <v>#VALUE!</v>
      </c>
    </row>
    <row r="472" spans="1:16" x14ac:dyDescent="0.25">
      <c r="A472" s="10" t="e">
        <f t="shared" ca="1" si="183"/>
        <v>#VALUE!</v>
      </c>
      <c r="B472" s="10" t="e">
        <f t="shared" ca="1" si="184"/>
        <v>#VALUE!</v>
      </c>
      <c r="C472" s="10" t="e">
        <f t="shared" ca="1" si="185"/>
        <v>#VALUE!</v>
      </c>
      <c r="D472" s="43" t="e">
        <f t="shared" ca="1" si="178"/>
        <v>#VALUE!</v>
      </c>
      <c r="E472" s="51" t="e">
        <f t="shared" ca="1" si="186"/>
        <v>#VALUE!</v>
      </c>
      <c r="F472" s="70" t="e">
        <f t="shared" ca="1" si="187"/>
        <v>#VALUE!</v>
      </c>
      <c r="G472" s="11" t="e">
        <f ca="1">IF(F472="",SUM($G$17:G471),IF(F472=12,(B472*$C$2*2),($C$2*B472)))</f>
        <v>#VALUE!</v>
      </c>
      <c r="H472" s="61" t="e">
        <f ca="1">IF(F472="",SUM($H$17:H471),IF($O$11=1,G472,IF($O$11=2,((G472/$C$2)*8.5%),IF($O$11=3,0,0))))</f>
        <v>#VALUE!</v>
      </c>
      <c r="I472" s="61" t="e">
        <f ca="1">IF(F472&lt;&gt;"",IF($H$4&lt;&gt;"Sim",(G472+H472)*$G$9,((G472+H472)*$G$8)),SUM($I$17:I471))</f>
        <v>#VALUE!</v>
      </c>
      <c r="J472" s="61" t="e">
        <f t="shared" ca="1" si="179"/>
        <v>#VALUE!</v>
      </c>
      <c r="K472" s="61">
        <f t="shared" si="180"/>
        <v>0</v>
      </c>
      <c r="L472" s="61">
        <f t="shared" si="181"/>
        <v>0</v>
      </c>
      <c r="M472" s="61">
        <f t="shared" si="182"/>
        <v>0</v>
      </c>
      <c r="N472" s="61" t="e">
        <f ca="1">IF(F472&lt;&gt;"",SUM(J472:M472),SUM($N$17:N471))</f>
        <v>#VALUE!</v>
      </c>
      <c r="O472" s="8" t="e">
        <f ca="1">IF(F472="",SUM($O$17:O471),P471*$H$1)</f>
        <v>#VALUE!</v>
      </c>
      <c r="P472" s="8" t="e">
        <f t="shared" ca="1" si="188"/>
        <v>#VALUE!</v>
      </c>
    </row>
    <row r="473" spans="1:16" x14ac:dyDescent="0.25">
      <c r="A473" s="10" t="e">
        <f t="shared" ca="1" si="183"/>
        <v>#VALUE!</v>
      </c>
      <c r="B473" s="10" t="e">
        <f t="shared" ca="1" si="184"/>
        <v>#VALUE!</v>
      </c>
      <c r="C473" s="10" t="e">
        <f t="shared" ca="1" si="185"/>
        <v>#VALUE!</v>
      </c>
      <c r="D473" s="43" t="e">
        <f t="shared" ca="1" si="178"/>
        <v>#VALUE!</v>
      </c>
      <c r="E473" s="51" t="e">
        <f t="shared" ca="1" si="186"/>
        <v>#VALUE!</v>
      </c>
      <c r="F473" s="70" t="e">
        <f t="shared" ca="1" si="187"/>
        <v>#VALUE!</v>
      </c>
      <c r="G473" s="11" t="e">
        <f ca="1">IF(F473="",SUM($G$17:G472),IF(F473=12,(B473*$C$2*2),($C$2*B473)))</f>
        <v>#VALUE!</v>
      </c>
      <c r="H473" s="61" t="e">
        <f ca="1">IF(F473="",SUM($H$17:H472),IF($O$11=1,G473,IF($O$11=2,((G473/$C$2)*8.5%),IF($O$11=3,0,0))))</f>
        <v>#VALUE!</v>
      </c>
      <c r="I473" s="61" t="e">
        <f ca="1">IF(F473&lt;&gt;"",IF($H$4&lt;&gt;"Sim",(G473+H473)*$G$9,((G473+H473)*$G$8)),SUM($I$17:I472))</f>
        <v>#VALUE!</v>
      </c>
      <c r="J473" s="61" t="e">
        <f t="shared" ca="1" si="179"/>
        <v>#VALUE!</v>
      </c>
      <c r="K473" s="61">
        <f t="shared" si="180"/>
        <v>0</v>
      </c>
      <c r="L473" s="61">
        <f t="shared" si="181"/>
        <v>0</v>
      </c>
      <c r="M473" s="61">
        <f t="shared" si="182"/>
        <v>0</v>
      </c>
      <c r="N473" s="61" t="e">
        <f ca="1">IF(F473&lt;&gt;"",SUM(J473:M473),SUM($N$17:N472))</f>
        <v>#VALUE!</v>
      </c>
      <c r="O473" s="8" t="e">
        <f ca="1">IF(F473="",SUM($O$17:O472),P472*$H$1)</f>
        <v>#VALUE!</v>
      </c>
      <c r="P473" s="8" t="e">
        <f t="shared" ca="1" si="188"/>
        <v>#VALUE!</v>
      </c>
    </row>
    <row r="474" spans="1:16" x14ac:dyDescent="0.25">
      <c r="A474" s="10" t="e">
        <f t="shared" ca="1" si="183"/>
        <v>#VALUE!</v>
      </c>
      <c r="B474" s="10" t="e">
        <f t="shared" ca="1" si="184"/>
        <v>#VALUE!</v>
      </c>
      <c r="C474" s="10" t="e">
        <f t="shared" ca="1" si="185"/>
        <v>#VALUE!</v>
      </c>
      <c r="D474" s="43" t="e">
        <f t="shared" ca="1" si="178"/>
        <v>#VALUE!</v>
      </c>
      <c r="E474" s="51" t="e">
        <f t="shared" ca="1" si="186"/>
        <v>#VALUE!</v>
      </c>
      <c r="F474" s="70" t="e">
        <f t="shared" ca="1" si="187"/>
        <v>#VALUE!</v>
      </c>
      <c r="G474" s="11" t="e">
        <f ca="1">IF(F474="",SUM($G$17:G473),IF(F474=12,(B474*$C$2*2),($C$2*B474)))</f>
        <v>#VALUE!</v>
      </c>
      <c r="H474" s="61" t="e">
        <f ca="1">IF(F474="",SUM($H$17:H473),IF($O$11=1,G474,IF($O$11=2,((G474/$C$2)*8.5%),IF($O$11=3,0,0))))</f>
        <v>#VALUE!</v>
      </c>
      <c r="I474" s="61" t="e">
        <f ca="1">IF(F474&lt;&gt;"",IF($H$4&lt;&gt;"Sim",(G474+H474)*$G$9,((G474+H474)*$G$8)),SUM($I$17:I473))</f>
        <v>#VALUE!</v>
      </c>
      <c r="J474" s="61" t="e">
        <f t="shared" ca="1" si="179"/>
        <v>#VALUE!</v>
      </c>
      <c r="K474" s="61">
        <f t="shared" si="180"/>
        <v>0</v>
      </c>
      <c r="L474" s="61">
        <f t="shared" si="181"/>
        <v>0</v>
      </c>
      <c r="M474" s="61">
        <f t="shared" si="182"/>
        <v>0</v>
      </c>
      <c r="N474" s="61" t="e">
        <f ca="1">IF(F474&lt;&gt;"",SUM(J474:M474),SUM($N$17:N473))</f>
        <v>#VALUE!</v>
      </c>
      <c r="O474" s="8" t="e">
        <f ca="1">IF(F474="",SUM($O$17:O473),P473*$H$1)</f>
        <v>#VALUE!</v>
      </c>
      <c r="P474" s="8" t="e">
        <f t="shared" ca="1" si="188"/>
        <v>#VALUE!</v>
      </c>
    </row>
    <row r="475" spans="1:16" x14ac:dyDescent="0.25">
      <c r="A475" s="10" t="e">
        <f t="shared" ca="1" si="183"/>
        <v>#VALUE!</v>
      </c>
      <c r="B475" s="10" t="e">
        <f t="shared" ca="1" si="184"/>
        <v>#VALUE!</v>
      </c>
      <c r="C475" s="10" t="e">
        <f t="shared" ca="1" si="185"/>
        <v>#VALUE!</v>
      </c>
      <c r="D475" s="43" t="e">
        <f t="shared" ca="1" si="178"/>
        <v>#VALUE!</v>
      </c>
      <c r="E475" s="51" t="e">
        <f t="shared" ca="1" si="186"/>
        <v>#VALUE!</v>
      </c>
      <c r="F475" s="70" t="e">
        <f t="shared" ca="1" si="187"/>
        <v>#VALUE!</v>
      </c>
      <c r="G475" s="11" t="e">
        <f ca="1">IF(F475="",SUM($G$17:G474),IF(F475=12,(B475*$C$2*2),($C$2*B475)))</f>
        <v>#VALUE!</v>
      </c>
      <c r="H475" s="61" t="e">
        <f ca="1">IF(F475="",SUM($H$17:H474),IF($O$11=1,G475,IF($O$11=2,((G475/$C$2)*8.5%),IF($O$11=3,0,0))))</f>
        <v>#VALUE!</v>
      </c>
      <c r="I475" s="61" t="e">
        <f ca="1">IF(F475&lt;&gt;"",IF($H$4&lt;&gt;"Sim",(G475+H475)*$G$9,((G475+H475)*$G$8)),SUM($I$17:I474))</f>
        <v>#VALUE!</v>
      </c>
      <c r="J475" s="61" t="e">
        <f t="shared" ca="1" si="179"/>
        <v>#VALUE!</v>
      </c>
      <c r="K475" s="61">
        <f t="shared" si="180"/>
        <v>0</v>
      </c>
      <c r="L475" s="61">
        <f t="shared" si="181"/>
        <v>0</v>
      </c>
      <c r="M475" s="61">
        <f t="shared" si="182"/>
        <v>0</v>
      </c>
      <c r="N475" s="61" t="e">
        <f ca="1">IF(F475&lt;&gt;"",SUM(J475:M475),SUM($N$17:N474))</f>
        <v>#VALUE!</v>
      </c>
      <c r="O475" s="8" t="e">
        <f ca="1">IF(F475="",SUM($O$17:O474),P474*$H$1)</f>
        <v>#VALUE!</v>
      </c>
      <c r="P475" s="8" t="e">
        <f t="shared" ca="1" si="188"/>
        <v>#VALUE!</v>
      </c>
    </row>
    <row r="476" spans="1:16" x14ac:dyDescent="0.25">
      <c r="A476" s="10" t="e">
        <f t="shared" ca="1" si="183"/>
        <v>#VALUE!</v>
      </c>
      <c r="B476" s="10" t="e">
        <f t="shared" ca="1" si="184"/>
        <v>#VALUE!</v>
      </c>
      <c r="C476" s="10" t="e">
        <f t="shared" ca="1" si="185"/>
        <v>#VALUE!</v>
      </c>
      <c r="D476" s="43" t="e">
        <f t="shared" ca="1" si="178"/>
        <v>#VALUE!</v>
      </c>
      <c r="E476" s="51" t="e">
        <f t="shared" ca="1" si="186"/>
        <v>#VALUE!</v>
      </c>
      <c r="F476" s="70" t="e">
        <f t="shared" ca="1" si="187"/>
        <v>#VALUE!</v>
      </c>
      <c r="G476" s="11" t="e">
        <f ca="1">IF(F476="",SUM($G$17:G475),IF(F476=12,(B476*$C$2*2),($C$2*B476)))</f>
        <v>#VALUE!</v>
      </c>
      <c r="H476" s="61" t="e">
        <f ca="1">IF(F476="",SUM($H$17:H475),IF($O$11=1,G476,IF($O$11=2,((G476/$C$2)*8.5%),IF($O$11=3,0,0))))</f>
        <v>#VALUE!</v>
      </c>
      <c r="I476" s="61" t="e">
        <f ca="1">IF(F476&lt;&gt;"",IF($H$4&lt;&gt;"Sim",(G476+H476)*$G$9,((G476+H476)*$G$8)),SUM($I$17:I475))</f>
        <v>#VALUE!</v>
      </c>
      <c r="J476" s="61" t="e">
        <f t="shared" ca="1" si="179"/>
        <v>#VALUE!</v>
      </c>
      <c r="K476" s="61">
        <f t="shared" si="180"/>
        <v>0</v>
      </c>
      <c r="L476" s="61">
        <f t="shared" si="181"/>
        <v>0</v>
      </c>
      <c r="M476" s="61">
        <f t="shared" si="182"/>
        <v>0</v>
      </c>
      <c r="N476" s="61" t="e">
        <f ca="1">IF(F476&lt;&gt;"",SUM(J476:M476),SUM($N$17:N475))</f>
        <v>#VALUE!</v>
      </c>
      <c r="O476" s="8" t="e">
        <f ca="1">IF(F476="",SUM($O$17:O475),P475*$H$1)</f>
        <v>#VALUE!</v>
      </c>
      <c r="P476" s="8" t="e">
        <f t="shared" ca="1" si="188"/>
        <v>#VALUE!</v>
      </c>
    </row>
    <row r="477" spans="1:16" x14ac:dyDescent="0.25">
      <c r="A477" s="10" t="e">
        <f t="shared" ca="1" si="183"/>
        <v>#VALUE!</v>
      </c>
      <c r="B477" s="10" t="e">
        <f t="shared" ca="1" si="184"/>
        <v>#VALUE!</v>
      </c>
      <c r="C477" s="10" t="e">
        <f t="shared" ca="1" si="185"/>
        <v>#VALUE!</v>
      </c>
      <c r="D477" s="43" t="e">
        <f t="shared" ref="D477:D508" ca="1" si="189">IF(D476="","",IF($C$12=D476,"",EOMONTH((D476+28.5),0)))</f>
        <v>#VALUE!</v>
      </c>
      <c r="E477" s="51" t="e">
        <f t="shared" ca="1" si="186"/>
        <v>#VALUE!</v>
      </c>
      <c r="F477" s="70" t="e">
        <f t="shared" ca="1" si="187"/>
        <v>#VALUE!</v>
      </c>
      <c r="G477" s="11" t="e">
        <f ca="1">IF(F477="",SUM($G$17:G476),IF(F477=12,(B477*$C$2*2),($C$2*B477)))</f>
        <v>#VALUE!</v>
      </c>
      <c r="H477" s="61" t="e">
        <f ca="1">IF(F477="",SUM($H$17:H476),IF($O$11=1,G477,IF($O$11=2,((G477/$C$2)*8.5%),IF($O$11=3,0,0))))</f>
        <v>#VALUE!</v>
      </c>
      <c r="I477" s="61" t="e">
        <f ca="1">IF(F477&lt;&gt;"",IF($H$4&lt;&gt;"Sim",(G477+H477)*$G$9,((G477+H477)*$G$8)),SUM($I$17:I476))</f>
        <v>#VALUE!</v>
      </c>
      <c r="J477" s="61" t="e">
        <f t="shared" ca="1" si="179"/>
        <v>#VALUE!</v>
      </c>
      <c r="K477" s="61">
        <f t="shared" si="180"/>
        <v>0</v>
      </c>
      <c r="L477" s="61">
        <f t="shared" si="181"/>
        <v>0</v>
      </c>
      <c r="M477" s="61">
        <f t="shared" si="182"/>
        <v>0</v>
      </c>
      <c r="N477" s="61" t="e">
        <f ca="1">IF(F477&lt;&gt;"",SUM(J477:M477),SUM($N$17:N476))</f>
        <v>#VALUE!</v>
      </c>
      <c r="O477" s="8" t="e">
        <f ca="1">IF(F477="",SUM($O$17:O476),P476*$H$1)</f>
        <v>#VALUE!</v>
      </c>
      <c r="P477" s="8" t="e">
        <f t="shared" ca="1" si="188"/>
        <v>#VALUE!</v>
      </c>
    </row>
    <row r="478" spans="1:16" x14ac:dyDescent="0.25">
      <c r="A478" s="10" t="e">
        <f t="shared" ca="1" si="183"/>
        <v>#VALUE!</v>
      </c>
      <c r="B478" s="10" t="e">
        <f t="shared" ca="1" si="184"/>
        <v>#VALUE!</v>
      </c>
      <c r="C478" s="10" t="e">
        <f t="shared" ca="1" si="185"/>
        <v>#VALUE!</v>
      </c>
      <c r="D478" s="43" t="e">
        <f t="shared" ca="1" si="189"/>
        <v>#VALUE!</v>
      </c>
      <c r="E478" s="51" t="e">
        <f t="shared" ca="1" si="186"/>
        <v>#VALUE!</v>
      </c>
      <c r="F478" s="70" t="e">
        <f t="shared" ca="1" si="187"/>
        <v>#VALUE!</v>
      </c>
      <c r="G478" s="11" t="e">
        <f ca="1">IF(F478="",SUM($G$17:G477),IF(F478=12,(B478*$C$2*2),($C$2*B478)))</f>
        <v>#VALUE!</v>
      </c>
      <c r="H478" s="61" t="e">
        <f ca="1">IF(F478="",SUM($H$17:H477),IF($O$11=1,G478,IF($O$11=2,((G478/$C$2)*8.5%),IF($O$11=3,0,0))))</f>
        <v>#VALUE!</v>
      </c>
      <c r="I478" s="61" t="e">
        <f ca="1">IF(F478&lt;&gt;"",IF($H$4&lt;&gt;"Sim",(G478+H478)*$G$9,((G478+H478)*$G$8)),SUM($I$17:I477))</f>
        <v>#VALUE!</v>
      </c>
      <c r="J478" s="61" t="e">
        <f t="shared" ca="1" si="179"/>
        <v>#VALUE!</v>
      </c>
      <c r="K478" s="61">
        <f t="shared" si="180"/>
        <v>0</v>
      </c>
      <c r="L478" s="61">
        <f t="shared" si="181"/>
        <v>0</v>
      </c>
      <c r="M478" s="61">
        <f t="shared" si="182"/>
        <v>0</v>
      </c>
      <c r="N478" s="61" t="e">
        <f ca="1">IF(F478&lt;&gt;"",SUM(J478:M478),SUM($N$17:N477))</f>
        <v>#VALUE!</v>
      </c>
      <c r="O478" s="8" t="e">
        <f ca="1">IF(F478="",SUM($O$17:O477),P477*$H$1)</f>
        <v>#VALUE!</v>
      </c>
      <c r="P478" s="8" t="e">
        <f t="shared" ca="1" si="188"/>
        <v>#VALUE!</v>
      </c>
    </row>
    <row r="479" spans="1:16" x14ac:dyDescent="0.25">
      <c r="A479" s="10" t="e">
        <f t="shared" ca="1" si="183"/>
        <v>#VALUE!</v>
      </c>
      <c r="B479" s="10" t="e">
        <f t="shared" ca="1" si="184"/>
        <v>#VALUE!</v>
      </c>
      <c r="C479" s="10" t="e">
        <f t="shared" ca="1" si="185"/>
        <v>#VALUE!</v>
      </c>
      <c r="D479" s="43" t="e">
        <f t="shared" ca="1" si="189"/>
        <v>#VALUE!</v>
      </c>
      <c r="E479" s="51" t="e">
        <f t="shared" ca="1" si="186"/>
        <v>#VALUE!</v>
      </c>
      <c r="F479" s="70" t="e">
        <f t="shared" ca="1" si="187"/>
        <v>#VALUE!</v>
      </c>
      <c r="G479" s="11" t="e">
        <f ca="1">IF(F479="",SUM($G$17:G478),IF(F479=12,(B479*$C$2*2),($C$2*B479)))</f>
        <v>#VALUE!</v>
      </c>
      <c r="H479" s="61" t="e">
        <f ca="1">IF(F479="",SUM($H$17:H478),IF($O$11=1,G479,IF($O$11=2,((G479/$C$2)*8.5%),IF($O$11=3,0,0))))</f>
        <v>#VALUE!</v>
      </c>
      <c r="I479" s="61" t="e">
        <f ca="1">IF(F479&lt;&gt;"",IF($H$4&lt;&gt;"Sim",(G479+H479)*$G$9,((G479+H479)*$G$8)),SUM($I$17:I478))</f>
        <v>#VALUE!</v>
      </c>
      <c r="J479" s="61" t="e">
        <f t="shared" ca="1" si="179"/>
        <v>#VALUE!</v>
      </c>
      <c r="K479" s="61">
        <f t="shared" si="180"/>
        <v>0</v>
      </c>
      <c r="L479" s="61">
        <f t="shared" si="181"/>
        <v>0</v>
      </c>
      <c r="M479" s="61">
        <f t="shared" si="182"/>
        <v>0</v>
      </c>
      <c r="N479" s="61" t="e">
        <f ca="1">IF(F479&lt;&gt;"",SUM(J479:M479),SUM($N$17:N478))</f>
        <v>#VALUE!</v>
      </c>
      <c r="O479" s="8" t="e">
        <f ca="1">IF(F479="",SUM($O$17:O478),P478*$H$1)</f>
        <v>#VALUE!</v>
      </c>
      <c r="P479" s="8" t="e">
        <f t="shared" ca="1" si="188"/>
        <v>#VALUE!</v>
      </c>
    </row>
    <row r="480" spans="1:16" x14ac:dyDescent="0.25">
      <c r="A480" s="10" t="e">
        <f t="shared" ca="1" si="183"/>
        <v>#VALUE!</v>
      </c>
      <c r="B480" s="10" t="e">
        <f t="shared" ca="1" si="184"/>
        <v>#VALUE!</v>
      </c>
      <c r="C480" s="10" t="e">
        <f t="shared" ca="1" si="185"/>
        <v>#VALUE!</v>
      </c>
      <c r="D480" s="43" t="e">
        <f t="shared" ca="1" si="189"/>
        <v>#VALUE!</v>
      </c>
      <c r="E480" s="51" t="e">
        <f t="shared" ca="1" si="186"/>
        <v>#VALUE!</v>
      </c>
      <c r="F480" s="70" t="e">
        <f t="shared" ca="1" si="187"/>
        <v>#VALUE!</v>
      </c>
      <c r="G480" s="11" t="e">
        <f ca="1">IF(F480="",SUM($G$17:G479),IF(F480=12,(B480*$C$2*2),($C$2*B480)))</f>
        <v>#VALUE!</v>
      </c>
      <c r="H480" s="61" t="e">
        <f ca="1">IF(F480="",SUM($H$17:H479),IF($O$11=1,G480,IF($O$11=2,((G480/$C$2)*8.5%),IF($O$11=3,0,0))))</f>
        <v>#VALUE!</v>
      </c>
      <c r="I480" s="61" t="e">
        <f ca="1">IF(F480&lt;&gt;"",IF($H$4&lt;&gt;"Sim",(G480+H480)*$G$9,((G480+H480)*$G$8)),SUM($I$17:I479))</f>
        <v>#VALUE!</v>
      </c>
      <c r="J480" s="61" t="e">
        <f t="shared" ca="1" si="179"/>
        <v>#VALUE!</v>
      </c>
      <c r="K480" s="61">
        <f t="shared" si="180"/>
        <v>0</v>
      </c>
      <c r="L480" s="61">
        <f t="shared" si="181"/>
        <v>0</v>
      </c>
      <c r="M480" s="61">
        <f t="shared" si="182"/>
        <v>0</v>
      </c>
      <c r="N480" s="61" t="e">
        <f ca="1">IF(F480&lt;&gt;"",SUM(J480:M480),SUM($N$17:N479))</f>
        <v>#VALUE!</v>
      </c>
      <c r="O480" s="8" t="e">
        <f ca="1">IF(F480="",SUM($O$17:O479),P479*$H$1)</f>
        <v>#VALUE!</v>
      </c>
      <c r="P480" s="8" t="e">
        <f t="shared" ca="1" si="188"/>
        <v>#VALUE!</v>
      </c>
    </row>
    <row r="481" spans="1:16" x14ac:dyDescent="0.25">
      <c r="A481" s="10" t="e">
        <f t="shared" ca="1" si="183"/>
        <v>#VALUE!</v>
      </c>
      <c r="B481" s="10" t="e">
        <f t="shared" ca="1" si="184"/>
        <v>#VALUE!</v>
      </c>
      <c r="C481" s="10" t="e">
        <f t="shared" ca="1" si="185"/>
        <v>#VALUE!</v>
      </c>
      <c r="D481" s="43" t="e">
        <f t="shared" ca="1" si="189"/>
        <v>#VALUE!</v>
      </c>
      <c r="E481" s="51" t="e">
        <f t="shared" ca="1" si="186"/>
        <v>#VALUE!</v>
      </c>
      <c r="F481" s="70" t="e">
        <f t="shared" ca="1" si="187"/>
        <v>#VALUE!</v>
      </c>
      <c r="G481" s="11" t="e">
        <f ca="1">IF(F481="",SUM($G$17:G480),IF(F481=12,(B481*$C$2*2),($C$2*B481)))</f>
        <v>#VALUE!</v>
      </c>
      <c r="H481" s="61" t="e">
        <f ca="1">IF(F481="",SUM($H$17:H480),IF($O$11=1,G481,IF($O$11=2,((G481/$C$2)*8.5%),IF($O$11=3,0,0))))</f>
        <v>#VALUE!</v>
      </c>
      <c r="I481" s="61" t="e">
        <f ca="1">IF(F481&lt;&gt;"",IF($H$4&lt;&gt;"Sim",(G481+H481)*$G$9,((G481+H481)*$G$8)),SUM($I$17:I480))</f>
        <v>#VALUE!</v>
      </c>
      <c r="J481" s="61" t="e">
        <f t="shared" ca="1" si="179"/>
        <v>#VALUE!</v>
      </c>
      <c r="K481" s="61">
        <f t="shared" si="180"/>
        <v>0</v>
      </c>
      <c r="L481" s="61">
        <f t="shared" si="181"/>
        <v>0</v>
      </c>
      <c r="M481" s="61">
        <f t="shared" si="182"/>
        <v>0</v>
      </c>
      <c r="N481" s="61" t="e">
        <f ca="1">IF(F481&lt;&gt;"",SUM(J481:M481),SUM($N$17:N480))</f>
        <v>#VALUE!</v>
      </c>
      <c r="O481" s="8" t="e">
        <f ca="1">IF(F481="",SUM($O$17:O480),P480*$H$1)</f>
        <v>#VALUE!</v>
      </c>
      <c r="P481" s="8" t="e">
        <f t="shared" ca="1" si="188"/>
        <v>#VALUE!</v>
      </c>
    </row>
    <row r="482" spans="1:16" x14ac:dyDescent="0.25">
      <c r="A482" s="10" t="e">
        <f t="shared" ca="1" si="183"/>
        <v>#VALUE!</v>
      </c>
      <c r="B482" s="10" t="e">
        <f t="shared" ca="1" si="184"/>
        <v>#VALUE!</v>
      </c>
      <c r="C482" s="10" t="e">
        <f t="shared" ca="1" si="185"/>
        <v>#VALUE!</v>
      </c>
      <c r="D482" s="43" t="e">
        <f t="shared" ca="1" si="189"/>
        <v>#VALUE!</v>
      </c>
      <c r="E482" s="51" t="e">
        <f t="shared" ca="1" si="186"/>
        <v>#VALUE!</v>
      </c>
      <c r="F482" s="70" t="e">
        <f t="shared" ca="1" si="187"/>
        <v>#VALUE!</v>
      </c>
      <c r="G482" s="11" t="e">
        <f ca="1">IF(F482="",SUM($G$17:G481),IF(F482=12,(B482*$C$2*2),($C$2*B482)))</f>
        <v>#VALUE!</v>
      </c>
      <c r="H482" s="61" t="e">
        <f ca="1">IF(F482="",SUM($H$17:H481),IF($O$11=1,G482,IF($O$11=2,((G482/$C$2)*8.5%),IF($O$11=3,0,0))))</f>
        <v>#VALUE!</v>
      </c>
      <c r="I482" s="61" t="e">
        <f ca="1">IF(F482&lt;&gt;"",IF($H$4&lt;&gt;"Sim",(G482+H482)*$G$9,((G482+H482)*$G$8)),SUM($I$17:I481))</f>
        <v>#VALUE!</v>
      </c>
      <c r="J482" s="61" t="e">
        <f t="shared" ca="1" si="179"/>
        <v>#VALUE!</v>
      </c>
      <c r="K482" s="61">
        <f t="shared" si="180"/>
        <v>0</v>
      </c>
      <c r="L482" s="61">
        <f t="shared" si="181"/>
        <v>0</v>
      </c>
      <c r="M482" s="61">
        <f t="shared" si="182"/>
        <v>0</v>
      </c>
      <c r="N482" s="61" t="e">
        <f ca="1">IF(F482&lt;&gt;"",SUM(J482:M482),SUM($N$17:N481))</f>
        <v>#VALUE!</v>
      </c>
      <c r="O482" s="8" t="e">
        <f ca="1">IF(F482="",SUM($O$17:O481),P481*$H$1)</f>
        <v>#VALUE!</v>
      </c>
      <c r="P482" s="8" t="e">
        <f t="shared" ca="1" si="188"/>
        <v>#VALUE!</v>
      </c>
    </row>
    <row r="483" spans="1:16" x14ac:dyDescent="0.25">
      <c r="A483" s="10" t="e">
        <f t="shared" ca="1" si="183"/>
        <v>#VALUE!</v>
      </c>
      <c r="B483" s="10" t="e">
        <f t="shared" ca="1" si="184"/>
        <v>#VALUE!</v>
      </c>
      <c r="C483" s="10" t="e">
        <f t="shared" ca="1" si="185"/>
        <v>#VALUE!</v>
      </c>
      <c r="D483" s="43" t="e">
        <f t="shared" ca="1" si="189"/>
        <v>#VALUE!</v>
      </c>
      <c r="E483" s="51" t="e">
        <f t="shared" ca="1" si="186"/>
        <v>#VALUE!</v>
      </c>
      <c r="F483" s="70" t="e">
        <f t="shared" ca="1" si="187"/>
        <v>#VALUE!</v>
      </c>
      <c r="G483" s="11" t="e">
        <f ca="1">IF(F483="",SUM($G$17:G482),IF(F483=12,(B483*$C$2*2),($C$2*B483)))</f>
        <v>#VALUE!</v>
      </c>
      <c r="H483" s="61" t="e">
        <f ca="1">IF(F483="",SUM($H$17:H482),IF($O$11=1,G483,IF($O$11=2,((G483/$C$2)*8.5%),IF($O$11=3,0,0))))</f>
        <v>#VALUE!</v>
      </c>
      <c r="I483" s="61" t="e">
        <f ca="1">IF(F483&lt;&gt;"",IF($H$4&lt;&gt;"Sim",(G483+H483)*$G$9,((G483+H483)*$G$8)),SUM($I$17:I482))</f>
        <v>#VALUE!</v>
      </c>
      <c r="J483" s="61" t="e">
        <f t="shared" ca="1" si="179"/>
        <v>#VALUE!</v>
      </c>
      <c r="K483" s="61">
        <f t="shared" si="180"/>
        <v>0</v>
      </c>
      <c r="L483" s="61">
        <f t="shared" si="181"/>
        <v>0</v>
      </c>
      <c r="M483" s="61">
        <f t="shared" si="182"/>
        <v>0</v>
      </c>
      <c r="N483" s="61" t="e">
        <f ca="1">IF(F483&lt;&gt;"",SUM(J483:M483),SUM($N$17:N482))</f>
        <v>#VALUE!</v>
      </c>
      <c r="O483" s="8" t="e">
        <f ca="1">IF(F483="",SUM($O$17:O482),P482*$H$1)</f>
        <v>#VALUE!</v>
      </c>
      <c r="P483" s="8" t="e">
        <f t="shared" ca="1" si="188"/>
        <v>#VALUE!</v>
      </c>
    </row>
    <row r="484" spans="1:16" x14ac:dyDescent="0.25">
      <c r="A484" s="10" t="e">
        <f t="shared" ca="1" si="183"/>
        <v>#VALUE!</v>
      </c>
      <c r="B484" s="10" t="e">
        <f t="shared" ca="1" si="184"/>
        <v>#VALUE!</v>
      </c>
      <c r="C484" s="10" t="e">
        <f t="shared" ca="1" si="185"/>
        <v>#VALUE!</v>
      </c>
      <c r="D484" s="43" t="e">
        <f t="shared" ca="1" si="189"/>
        <v>#VALUE!</v>
      </c>
      <c r="E484" s="51" t="e">
        <f t="shared" ca="1" si="186"/>
        <v>#VALUE!</v>
      </c>
      <c r="F484" s="70" t="e">
        <f t="shared" ca="1" si="187"/>
        <v>#VALUE!</v>
      </c>
      <c r="G484" s="11" t="e">
        <f ca="1">IF(F484="",SUM($G$17:G483),IF(F484=12,(B484*$C$2*2),($C$2*B484)))</f>
        <v>#VALUE!</v>
      </c>
      <c r="H484" s="61" t="e">
        <f ca="1">IF(F484="",SUM($H$17:H483),IF($O$11=1,G484,IF($O$11=2,((G484/$C$2)*8.5%),IF($O$11=3,0,0))))</f>
        <v>#VALUE!</v>
      </c>
      <c r="I484" s="61" t="e">
        <f ca="1">IF(F484&lt;&gt;"",IF($H$4&lt;&gt;"Sim",(G484+H484)*$G$9,((G484+H484)*$G$8)),SUM($I$17:I483))</f>
        <v>#VALUE!</v>
      </c>
      <c r="J484" s="61" t="e">
        <f t="shared" ca="1" si="179"/>
        <v>#VALUE!</v>
      </c>
      <c r="K484" s="61">
        <f t="shared" si="180"/>
        <v>0</v>
      </c>
      <c r="L484" s="61">
        <f t="shared" si="181"/>
        <v>0</v>
      </c>
      <c r="M484" s="61">
        <f t="shared" si="182"/>
        <v>0</v>
      </c>
      <c r="N484" s="61" t="e">
        <f ca="1">IF(F484&lt;&gt;"",SUM(J484:M484),SUM($N$17:N483))</f>
        <v>#VALUE!</v>
      </c>
      <c r="O484" s="8" t="e">
        <f ca="1">IF(F484="",SUM($O$17:O483),P483*$H$1)</f>
        <v>#VALUE!</v>
      </c>
      <c r="P484" s="8" t="e">
        <f t="shared" ca="1" si="188"/>
        <v>#VALUE!</v>
      </c>
    </row>
    <row r="485" spans="1:16" x14ac:dyDescent="0.25">
      <c r="A485" s="10" t="e">
        <f t="shared" ca="1" si="183"/>
        <v>#VALUE!</v>
      </c>
      <c r="B485" s="10" t="e">
        <f t="shared" ca="1" si="184"/>
        <v>#VALUE!</v>
      </c>
      <c r="C485" s="10" t="e">
        <f t="shared" ca="1" si="185"/>
        <v>#VALUE!</v>
      </c>
      <c r="D485" s="43" t="e">
        <f t="shared" ca="1" si="189"/>
        <v>#VALUE!</v>
      </c>
      <c r="E485" s="51" t="e">
        <f t="shared" ca="1" si="186"/>
        <v>#VALUE!</v>
      </c>
      <c r="F485" s="70" t="e">
        <f t="shared" ca="1" si="187"/>
        <v>#VALUE!</v>
      </c>
      <c r="G485" s="11" t="e">
        <f ca="1">IF(F485="",SUM($G$17:G484),IF(F485=12,(B485*$C$2*2),($C$2*B485)))</f>
        <v>#VALUE!</v>
      </c>
      <c r="H485" s="61" t="e">
        <f ca="1">IF(F485="",SUM($H$17:H484),IF($O$11=1,G485,IF($O$11=2,((G485/$C$2)*8.5%),IF($O$11=3,0,0))))</f>
        <v>#VALUE!</v>
      </c>
      <c r="I485" s="61" t="e">
        <f ca="1">IF(F485&lt;&gt;"",IF($H$4&lt;&gt;"Sim",(G485+H485)*$G$9,((G485+H485)*$G$8)),SUM($I$17:I484))</f>
        <v>#VALUE!</v>
      </c>
      <c r="J485" s="61" t="e">
        <f t="shared" ca="1" si="179"/>
        <v>#VALUE!</v>
      </c>
      <c r="K485" s="61">
        <f t="shared" si="180"/>
        <v>0</v>
      </c>
      <c r="L485" s="61">
        <f t="shared" si="181"/>
        <v>0</v>
      </c>
      <c r="M485" s="61">
        <f t="shared" si="182"/>
        <v>0</v>
      </c>
      <c r="N485" s="61" t="e">
        <f ca="1">IF(F485&lt;&gt;"",SUM(J485:M485),SUM($N$17:N484))</f>
        <v>#VALUE!</v>
      </c>
      <c r="O485" s="8" t="e">
        <f ca="1">IF(F485="",SUM($O$17:O484),P484*$H$1)</f>
        <v>#VALUE!</v>
      </c>
      <c r="P485" s="8" t="e">
        <f t="shared" ca="1" si="188"/>
        <v>#VALUE!</v>
      </c>
    </row>
    <row r="486" spans="1:16" x14ac:dyDescent="0.25">
      <c r="A486" s="10" t="e">
        <f t="shared" ca="1" si="183"/>
        <v>#VALUE!</v>
      </c>
      <c r="B486" s="10" t="e">
        <f t="shared" ca="1" si="184"/>
        <v>#VALUE!</v>
      </c>
      <c r="C486" s="10" t="e">
        <f t="shared" ca="1" si="185"/>
        <v>#VALUE!</v>
      </c>
      <c r="D486" s="43" t="e">
        <f t="shared" ca="1" si="189"/>
        <v>#VALUE!</v>
      </c>
      <c r="E486" s="51" t="e">
        <f t="shared" ca="1" si="186"/>
        <v>#VALUE!</v>
      </c>
      <c r="F486" s="70" t="e">
        <f t="shared" ca="1" si="187"/>
        <v>#VALUE!</v>
      </c>
      <c r="G486" s="11" t="e">
        <f ca="1">IF(F486="",SUM($G$17:G485),IF(F486=12,(B486*$C$2*2),($C$2*B486)))</f>
        <v>#VALUE!</v>
      </c>
      <c r="H486" s="61" t="e">
        <f ca="1">IF(F486="",SUM($H$17:H485),IF($O$11=1,G486,IF($O$11=2,((G486/$C$2)*8.5%),IF($O$11=3,0,0))))</f>
        <v>#VALUE!</v>
      </c>
      <c r="I486" s="61" t="e">
        <f ca="1">IF(F486&lt;&gt;"",IF($H$4&lt;&gt;"Sim",(G486+H486)*$G$9,((G486+H486)*$G$8)),SUM($I$17:I485))</f>
        <v>#VALUE!</v>
      </c>
      <c r="J486" s="61" t="e">
        <f t="shared" ca="1" si="179"/>
        <v>#VALUE!</v>
      </c>
      <c r="K486" s="61">
        <f t="shared" si="180"/>
        <v>0</v>
      </c>
      <c r="L486" s="61">
        <f t="shared" si="181"/>
        <v>0</v>
      </c>
      <c r="M486" s="61">
        <f t="shared" si="182"/>
        <v>0</v>
      </c>
      <c r="N486" s="61" t="e">
        <f ca="1">IF(F486&lt;&gt;"",SUM(J486:M486),SUM($N$17:N485))</f>
        <v>#VALUE!</v>
      </c>
      <c r="O486" s="8" t="e">
        <f ca="1">IF(F486="",SUM($O$17:O485),P485*$H$1)</f>
        <v>#VALUE!</v>
      </c>
      <c r="P486" s="8" t="e">
        <f t="shared" ca="1" si="188"/>
        <v>#VALUE!</v>
      </c>
    </row>
    <row r="487" spans="1:16" x14ac:dyDescent="0.25">
      <c r="A487" s="10" t="e">
        <f t="shared" ca="1" si="183"/>
        <v>#VALUE!</v>
      </c>
      <c r="B487" s="10" t="e">
        <f t="shared" ca="1" si="184"/>
        <v>#VALUE!</v>
      </c>
      <c r="C487" s="10" t="e">
        <f t="shared" ca="1" si="185"/>
        <v>#VALUE!</v>
      </c>
      <c r="D487" s="43" t="e">
        <f t="shared" ca="1" si="189"/>
        <v>#VALUE!</v>
      </c>
      <c r="E487" s="51" t="e">
        <f t="shared" ca="1" si="186"/>
        <v>#VALUE!</v>
      </c>
      <c r="F487" s="70" t="e">
        <f t="shared" ca="1" si="187"/>
        <v>#VALUE!</v>
      </c>
      <c r="G487" s="11" t="e">
        <f ca="1">IF(F487="",SUM($G$17:G486),IF(F487=12,(B487*$C$2*2),($C$2*B487)))</f>
        <v>#VALUE!</v>
      </c>
      <c r="H487" s="61" t="e">
        <f ca="1">IF(F487="",SUM($H$17:H486),IF($O$11=1,G487,IF($O$11=2,((G487/$C$2)*8.5%),IF($O$11=3,0,0))))</f>
        <v>#VALUE!</v>
      </c>
      <c r="I487" s="61" t="e">
        <f ca="1">IF(F487&lt;&gt;"",IF($H$4&lt;&gt;"Sim",(G487+H487)*$G$9,((G487+H487)*$G$8)),SUM($I$17:I486))</f>
        <v>#VALUE!</v>
      </c>
      <c r="J487" s="61" t="e">
        <f t="shared" ca="1" si="179"/>
        <v>#VALUE!</v>
      </c>
      <c r="K487" s="61">
        <f t="shared" si="180"/>
        <v>0</v>
      </c>
      <c r="L487" s="61">
        <f t="shared" si="181"/>
        <v>0</v>
      </c>
      <c r="M487" s="61">
        <f t="shared" si="182"/>
        <v>0</v>
      </c>
      <c r="N487" s="61" t="e">
        <f ca="1">IF(F487&lt;&gt;"",SUM(J487:M487),SUM($N$17:N486))</f>
        <v>#VALUE!</v>
      </c>
      <c r="O487" s="8" t="e">
        <f ca="1">IF(F487="",SUM($O$17:O486),P486*$H$1)</f>
        <v>#VALUE!</v>
      </c>
      <c r="P487" s="8" t="e">
        <f t="shared" ca="1" si="188"/>
        <v>#VALUE!</v>
      </c>
    </row>
    <row r="488" spans="1:16" x14ac:dyDescent="0.25">
      <c r="A488" s="10" t="e">
        <f t="shared" ca="1" si="183"/>
        <v>#VALUE!</v>
      </c>
      <c r="B488" s="10" t="e">
        <f t="shared" ca="1" si="184"/>
        <v>#VALUE!</v>
      </c>
      <c r="C488" s="10" t="e">
        <f t="shared" ca="1" si="185"/>
        <v>#VALUE!</v>
      </c>
      <c r="D488" s="43" t="e">
        <f t="shared" ca="1" si="189"/>
        <v>#VALUE!</v>
      </c>
      <c r="E488" s="51" t="e">
        <f t="shared" ca="1" si="186"/>
        <v>#VALUE!</v>
      </c>
      <c r="F488" s="70" t="e">
        <f t="shared" ca="1" si="187"/>
        <v>#VALUE!</v>
      </c>
      <c r="G488" s="11" t="e">
        <f ca="1">IF(F488="",SUM($G$17:G487),IF(F488=12,(B488*$C$2*2),($C$2*B488)))</f>
        <v>#VALUE!</v>
      </c>
      <c r="H488" s="61" t="e">
        <f ca="1">IF(F488="",SUM($H$17:H487),IF($O$11=1,G488,IF($O$11=2,((G488/$C$2)*8.5%),IF($O$11=3,0,0))))</f>
        <v>#VALUE!</v>
      </c>
      <c r="I488" s="61" t="e">
        <f ca="1">IF(F488&lt;&gt;"",IF($H$4&lt;&gt;"Sim",(G488+H488)*$G$9,((G488+H488)*$G$8)),SUM($I$17:I487))</f>
        <v>#VALUE!</v>
      </c>
      <c r="J488" s="61" t="e">
        <f t="shared" ca="1" si="179"/>
        <v>#VALUE!</v>
      </c>
      <c r="K488" s="61">
        <f t="shared" si="180"/>
        <v>0</v>
      </c>
      <c r="L488" s="61">
        <f t="shared" si="181"/>
        <v>0</v>
      </c>
      <c r="M488" s="61">
        <f t="shared" si="182"/>
        <v>0</v>
      </c>
      <c r="N488" s="61" t="e">
        <f ca="1">IF(F488&lt;&gt;"",SUM(J488:M488),SUM($N$17:N487))</f>
        <v>#VALUE!</v>
      </c>
      <c r="O488" s="8" t="e">
        <f ca="1">IF(F488="",SUM($O$17:O487),P487*$H$1)</f>
        <v>#VALUE!</v>
      </c>
      <c r="P488" s="8" t="e">
        <f t="shared" ca="1" si="188"/>
        <v>#VALUE!</v>
      </c>
    </row>
    <row r="489" spans="1:16" x14ac:dyDescent="0.25">
      <c r="A489" s="10" t="e">
        <f t="shared" ca="1" si="183"/>
        <v>#VALUE!</v>
      </c>
      <c r="B489" s="10" t="e">
        <f t="shared" ca="1" si="184"/>
        <v>#VALUE!</v>
      </c>
      <c r="C489" s="10" t="e">
        <f t="shared" ca="1" si="185"/>
        <v>#VALUE!</v>
      </c>
      <c r="D489" s="43" t="e">
        <f t="shared" ca="1" si="189"/>
        <v>#VALUE!</v>
      </c>
      <c r="E489" s="51" t="e">
        <f t="shared" ca="1" si="186"/>
        <v>#VALUE!</v>
      </c>
      <c r="F489" s="70" t="e">
        <f t="shared" ca="1" si="187"/>
        <v>#VALUE!</v>
      </c>
      <c r="G489" s="11" t="e">
        <f ca="1">IF(F489="",SUM($G$17:G488),IF(F489=12,(B489*$C$2*2),($C$2*B489)))</f>
        <v>#VALUE!</v>
      </c>
      <c r="H489" s="61" t="e">
        <f ca="1">IF(F489="",SUM($H$17:H488),IF($O$11=1,G489,IF($O$11=2,((G489/$C$2)*8.5%),IF($O$11=3,0,0))))</f>
        <v>#VALUE!</v>
      </c>
      <c r="I489" s="61" t="e">
        <f ca="1">IF(F489&lt;&gt;"",IF($H$4&lt;&gt;"Sim",(G489+H489)*$G$9,((G489+H489)*$G$8)),SUM($I$17:I488))</f>
        <v>#VALUE!</v>
      </c>
      <c r="J489" s="61" t="e">
        <f t="shared" ca="1" si="179"/>
        <v>#VALUE!</v>
      </c>
      <c r="K489" s="61">
        <f t="shared" si="180"/>
        <v>0</v>
      </c>
      <c r="L489" s="61">
        <f t="shared" si="181"/>
        <v>0</v>
      </c>
      <c r="M489" s="61">
        <f t="shared" si="182"/>
        <v>0</v>
      </c>
      <c r="N489" s="61" t="e">
        <f ca="1">IF(F489&lt;&gt;"",SUM(J489:M489),SUM($N$17:N488))</f>
        <v>#VALUE!</v>
      </c>
      <c r="O489" s="8" t="e">
        <f ca="1">IF(F489="",SUM($O$17:O488),P488*$H$1)</f>
        <v>#VALUE!</v>
      </c>
      <c r="P489" s="8" t="e">
        <f t="shared" ca="1" si="188"/>
        <v>#VALUE!</v>
      </c>
    </row>
    <row r="490" spans="1:16" x14ac:dyDescent="0.25">
      <c r="A490" s="10" t="e">
        <f t="shared" ca="1" si="183"/>
        <v>#VALUE!</v>
      </c>
      <c r="B490" s="10" t="e">
        <f t="shared" ca="1" si="184"/>
        <v>#VALUE!</v>
      </c>
      <c r="C490" s="10" t="e">
        <f t="shared" ca="1" si="185"/>
        <v>#VALUE!</v>
      </c>
      <c r="D490" s="43" t="e">
        <f t="shared" ca="1" si="189"/>
        <v>#VALUE!</v>
      </c>
      <c r="E490" s="51" t="e">
        <f t="shared" ca="1" si="186"/>
        <v>#VALUE!</v>
      </c>
      <c r="F490" s="70" t="e">
        <f t="shared" ca="1" si="187"/>
        <v>#VALUE!</v>
      </c>
      <c r="G490" s="11" t="e">
        <f ca="1">IF(F490="",SUM($G$17:G489),IF(F490=12,(B490*$C$2*2),($C$2*B490)))</f>
        <v>#VALUE!</v>
      </c>
      <c r="H490" s="61" t="e">
        <f ca="1">IF(F490="",SUM($H$17:H489),IF($O$11=1,G490,IF($O$11=2,((G490/$C$2)*8.5%),IF($O$11=3,0,0))))</f>
        <v>#VALUE!</v>
      </c>
      <c r="I490" s="61" t="e">
        <f ca="1">IF(F490&lt;&gt;"",IF($H$4&lt;&gt;"Sim",(G490+H490)*$G$9,((G490+H490)*$G$8)),SUM($I$17:I489))</f>
        <v>#VALUE!</v>
      </c>
      <c r="J490" s="61" t="e">
        <f t="shared" ca="1" si="179"/>
        <v>#VALUE!</v>
      </c>
      <c r="K490" s="61">
        <f t="shared" si="180"/>
        <v>0</v>
      </c>
      <c r="L490" s="61">
        <f t="shared" si="181"/>
        <v>0</v>
      </c>
      <c r="M490" s="61">
        <f t="shared" si="182"/>
        <v>0</v>
      </c>
      <c r="N490" s="61" t="e">
        <f ca="1">IF(F490&lt;&gt;"",SUM(J490:M490),SUM($N$17:N489))</f>
        <v>#VALUE!</v>
      </c>
      <c r="O490" s="8" t="e">
        <f ca="1">IF(F490="",SUM($O$17:O489),P489*$H$1)</f>
        <v>#VALUE!</v>
      </c>
      <c r="P490" s="8" t="e">
        <f t="shared" ca="1" si="188"/>
        <v>#VALUE!</v>
      </c>
    </row>
    <row r="491" spans="1:16" x14ac:dyDescent="0.25">
      <c r="A491" s="10" t="e">
        <f t="shared" ca="1" si="183"/>
        <v>#VALUE!</v>
      </c>
      <c r="B491" s="10" t="e">
        <f t="shared" ca="1" si="184"/>
        <v>#VALUE!</v>
      </c>
      <c r="C491" s="10" t="e">
        <f t="shared" ca="1" si="185"/>
        <v>#VALUE!</v>
      </c>
      <c r="D491" s="43" t="e">
        <f t="shared" ca="1" si="189"/>
        <v>#VALUE!</v>
      </c>
      <c r="E491" s="51" t="e">
        <f t="shared" ca="1" si="186"/>
        <v>#VALUE!</v>
      </c>
      <c r="F491" s="70" t="e">
        <f t="shared" ca="1" si="187"/>
        <v>#VALUE!</v>
      </c>
      <c r="G491" s="11" t="e">
        <f ca="1">IF(F491="",SUM($G$17:G490),IF(F491=12,(B491*$C$2*2),($C$2*B491)))</f>
        <v>#VALUE!</v>
      </c>
      <c r="H491" s="61" t="e">
        <f ca="1">IF(F491="",SUM($H$17:H490),IF($O$11=1,G491,IF($O$11=2,((G491/$C$2)*8.5%),IF($O$11=3,0,0))))</f>
        <v>#VALUE!</v>
      </c>
      <c r="I491" s="61" t="e">
        <f ca="1">IF(F491&lt;&gt;"",IF($H$4&lt;&gt;"Sim",(G491+H491)*$G$9,((G491+H491)*$G$8)),SUM($I$17:I490))</f>
        <v>#VALUE!</v>
      </c>
      <c r="J491" s="61" t="e">
        <f t="shared" ca="1" si="179"/>
        <v>#VALUE!</v>
      </c>
      <c r="K491" s="61">
        <f t="shared" si="180"/>
        <v>0</v>
      </c>
      <c r="L491" s="61">
        <f t="shared" si="181"/>
        <v>0</v>
      </c>
      <c r="M491" s="61">
        <f t="shared" si="182"/>
        <v>0</v>
      </c>
      <c r="N491" s="61" t="e">
        <f ca="1">IF(F491&lt;&gt;"",SUM(J491:M491),SUM($N$17:N490))</f>
        <v>#VALUE!</v>
      </c>
      <c r="O491" s="8" t="e">
        <f ca="1">IF(F491="",SUM($O$17:O490),P490*$H$1)</f>
        <v>#VALUE!</v>
      </c>
      <c r="P491" s="8" t="e">
        <f t="shared" ca="1" si="188"/>
        <v>#VALUE!</v>
      </c>
    </row>
    <row r="492" spans="1:16" x14ac:dyDescent="0.25">
      <c r="A492" s="10" t="e">
        <f t="shared" ca="1" si="183"/>
        <v>#VALUE!</v>
      </c>
      <c r="B492" s="10" t="e">
        <f t="shared" ca="1" si="184"/>
        <v>#VALUE!</v>
      </c>
      <c r="C492" s="10" t="e">
        <f t="shared" ca="1" si="185"/>
        <v>#VALUE!</v>
      </c>
      <c r="D492" s="43" t="e">
        <f t="shared" ca="1" si="189"/>
        <v>#VALUE!</v>
      </c>
      <c r="E492" s="51" t="e">
        <f t="shared" ca="1" si="186"/>
        <v>#VALUE!</v>
      </c>
      <c r="F492" s="70" t="e">
        <f t="shared" ca="1" si="187"/>
        <v>#VALUE!</v>
      </c>
      <c r="G492" s="11" t="e">
        <f ca="1">IF(F492="",SUM($G$17:G491),IF(F492=12,(B492*$C$2*2),($C$2*B492)))</f>
        <v>#VALUE!</v>
      </c>
      <c r="H492" s="61" t="e">
        <f ca="1">IF(F492="",SUM($H$17:H491),IF($O$11=1,G492,IF($O$11=2,((G492/$C$2)*8.5%),IF($O$11=3,0,0))))</f>
        <v>#VALUE!</v>
      </c>
      <c r="I492" s="61" t="e">
        <f ca="1">IF(F492&lt;&gt;"",IF($H$4&lt;&gt;"Sim",(G492+H492)*$G$9,((G492+H492)*$G$8)),SUM($I$17:I491))</f>
        <v>#VALUE!</v>
      </c>
      <c r="J492" s="61" t="e">
        <f t="shared" ca="1" si="179"/>
        <v>#VALUE!</v>
      </c>
      <c r="K492" s="61">
        <f t="shared" si="180"/>
        <v>0</v>
      </c>
      <c r="L492" s="61">
        <f t="shared" si="181"/>
        <v>0</v>
      </c>
      <c r="M492" s="61">
        <f t="shared" si="182"/>
        <v>0</v>
      </c>
      <c r="N492" s="61" t="e">
        <f ca="1">IF(F492&lt;&gt;"",SUM(J492:M492),SUM($N$17:N491))</f>
        <v>#VALUE!</v>
      </c>
      <c r="O492" s="8" t="e">
        <f ca="1">IF(F492="",SUM($O$17:O491),P491*$H$1)</f>
        <v>#VALUE!</v>
      </c>
      <c r="P492" s="8" t="e">
        <f t="shared" ca="1" si="188"/>
        <v>#VALUE!</v>
      </c>
    </row>
    <row r="493" spans="1:16" x14ac:dyDescent="0.25">
      <c r="A493" s="10" t="e">
        <f t="shared" ca="1" si="183"/>
        <v>#VALUE!</v>
      </c>
      <c r="B493" s="10" t="e">
        <f t="shared" ca="1" si="184"/>
        <v>#VALUE!</v>
      </c>
      <c r="C493" s="10" t="e">
        <f t="shared" ca="1" si="185"/>
        <v>#VALUE!</v>
      </c>
      <c r="D493" s="43" t="e">
        <f t="shared" ca="1" si="189"/>
        <v>#VALUE!</v>
      </c>
      <c r="E493" s="51" t="e">
        <f t="shared" ca="1" si="186"/>
        <v>#VALUE!</v>
      </c>
      <c r="F493" s="70" t="e">
        <f t="shared" ca="1" si="187"/>
        <v>#VALUE!</v>
      </c>
      <c r="G493" s="61" t="e">
        <f ca="1">IF(F493="",SUM($G$17:G492),IF(F493=12,(B493*$C$2*2),($C$2*B493)))</f>
        <v>#VALUE!</v>
      </c>
      <c r="H493" s="61" t="e">
        <f ca="1">IF(F493="",SUM($H$17:H492),IF($O$11=1,G493,IF($O$11=2,((G493/$C$2)*8.5%),IF($O$11=3,0,0))))</f>
        <v>#VALUE!</v>
      </c>
      <c r="I493" s="61" t="e">
        <f ca="1">IF(F493&lt;&gt;"",IF($H$4&lt;&gt;"Sim",(G493+H493)*$G$9,((G493+H493)*$G$8)),SUM($I$17:I492))</f>
        <v>#VALUE!</v>
      </c>
      <c r="J493" s="61" t="e">
        <f t="shared" ca="1" si="179"/>
        <v>#VALUE!</v>
      </c>
      <c r="K493" s="61">
        <f t="shared" si="180"/>
        <v>0</v>
      </c>
      <c r="L493" s="61">
        <f t="shared" si="181"/>
        <v>0</v>
      </c>
      <c r="M493" s="61">
        <f t="shared" si="182"/>
        <v>0</v>
      </c>
      <c r="N493" s="61" t="e">
        <f ca="1">IF(F493&lt;&gt;"",SUM(J493:M493),SUM($N$17:N492))</f>
        <v>#VALUE!</v>
      </c>
      <c r="O493" s="8" t="e">
        <f ca="1">IF(F493="",SUM($O$17:O492),P492*$H$1)</f>
        <v>#VALUE!</v>
      </c>
      <c r="P493" s="8" t="e">
        <f t="shared" ca="1" si="188"/>
        <v>#VALUE!</v>
      </c>
    </row>
    <row r="494" spans="1:16" x14ac:dyDescent="0.25">
      <c r="A494" s="10" t="e">
        <f t="shared" ca="1" si="183"/>
        <v>#VALUE!</v>
      </c>
      <c r="B494" s="10" t="e">
        <f t="shared" ca="1" si="184"/>
        <v>#VALUE!</v>
      </c>
      <c r="C494" s="10" t="e">
        <f t="shared" ca="1" si="185"/>
        <v>#VALUE!</v>
      </c>
      <c r="D494" s="43" t="e">
        <f t="shared" ca="1" si="189"/>
        <v>#VALUE!</v>
      </c>
      <c r="E494" s="51" t="e">
        <f t="shared" ca="1" si="186"/>
        <v>#VALUE!</v>
      </c>
      <c r="F494" s="70" t="e">
        <f t="shared" ca="1" si="187"/>
        <v>#VALUE!</v>
      </c>
      <c r="G494" s="61" t="e">
        <f ca="1">IF(F494="",SUM($G$17:G493),IF(F494=12,(B494*$C$2*2),($C$2*B494)))</f>
        <v>#VALUE!</v>
      </c>
      <c r="H494" s="61" t="e">
        <f ca="1">IF(F494="",SUM($H$17:H493),IF($O$11=1,G494,IF($O$11=2,((G494/$C$2)*8.5%),IF($O$11=3,0,0))))</f>
        <v>#VALUE!</v>
      </c>
      <c r="I494" s="61" t="e">
        <f ca="1">IF(F494&lt;&gt;"",IF($H$4&lt;&gt;"Sim",(G494+H494)*$G$9,((G494+H494)*$G$8)),SUM($I$17:I493))</f>
        <v>#VALUE!</v>
      </c>
      <c r="J494" s="61" t="e">
        <f t="shared" ca="1" si="179"/>
        <v>#VALUE!</v>
      </c>
      <c r="K494" s="61">
        <f t="shared" si="180"/>
        <v>0</v>
      </c>
      <c r="L494" s="61">
        <f t="shared" si="181"/>
        <v>0</v>
      </c>
      <c r="M494" s="61">
        <f t="shared" si="182"/>
        <v>0</v>
      </c>
      <c r="N494" s="61" t="e">
        <f ca="1">IF(F494&lt;&gt;"",SUM(J494:M494),SUM($N$17:N493))</f>
        <v>#VALUE!</v>
      </c>
      <c r="O494" s="8" t="e">
        <f ca="1">IF(F494="",SUM($O$17:O493),P493*$H$1)</f>
        <v>#VALUE!</v>
      </c>
      <c r="P494" s="8" t="e">
        <f t="shared" ca="1" si="188"/>
        <v>#VALUE!</v>
      </c>
    </row>
    <row r="495" spans="1:16" x14ac:dyDescent="0.25">
      <c r="A495" s="10" t="e">
        <f t="shared" ca="1" si="183"/>
        <v>#VALUE!</v>
      </c>
      <c r="B495" s="10" t="e">
        <f t="shared" ca="1" si="184"/>
        <v>#VALUE!</v>
      </c>
      <c r="C495" s="10" t="e">
        <f t="shared" ca="1" si="185"/>
        <v>#VALUE!</v>
      </c>
      <c r="D495" s="43" t="e">
        <f t="shared" ca="1" si="189"/>
        <v>#VALUE!</v>
      </c>
      <c r="E495" s="51" t="e">
        <f t="shared" ca="1" si="186"/>
        <v>#VALUE!</v>
      </c>
      <c r="F495" s="70" t="e">
        <f t="shared" ca="1" si="187"/>
        <v>#VALUE!</v>
      </c>
      <c r="G495" s="61" t="e">
        <f ca="1">IF(F495="",SUM($G$17:G494),IF(F495=12,(B495*$C$2*2),($C$2*B495)))</f>
        <v>#VALUE!</v>
      </c>
      <c r="H495" s="61" t="e">
        <f ca="1">IF(F495="",SUM($H$17:H494),IF($O$11=1,G495,IF($O$11=2,((G495/$C$2)*8.5%),IF($O$11=3,0,0))))</f>
        <v>#VALUE!</v>
      </c>
      <c r="I495" s="61" t="e">
        <f ca="1">IF(F495&lt;&gt;"",IF($H$4&lt;&gt;"Sim",(G495+H495)*$G$9,((G495+H495)*$G$8)),SUM($I$17:I494))</f>
        <v>#VALUE!</v>
      </c>
      <c r="J495" s="61" t="e">
        <f t="shared" ca="1" si="179"/>
        <v>#VALUE!</v>
      </c>
      <c r="K495" s="61">
        <f t="shared" si="180"/>
        <v>0</v>
      </c>
      <c r="L495" s="61">
        <f t="shared" si="181"/>
        <v>0</v>
      </c>
      <c r="M495" s="61">
        <f t="shared" si="182"/>
        <v>0</v>
      </c>
      <c r="N495" s="61" t="e">
        <f ca="1">IF(F495&lt;&gt;"",SUM(J495:M495),SUM($N$17:N494))</f>
        <v>#VALUE!</v>
      </c>
      <c r="O495" s="8" t="e">
        <f ca="1">IF(F495="",SUM($O$17:O494),P494*$H$1)</f>
        <v>#VALUE!</v>
      </c>
      <c r="P495" s="8" t="e">
        <f t="shared" ca="1" si="188"/>
        <v>#VALUE!</v>
      </c>
    </row>
    <row r="496" spans="1:16" x14ac:dyDescent="0.25">
      <c r="A496" s="10" t="e">
        <f t="shared" ca="1" si="183"/>
        <v>#VALUE!</v>
      </c>
      <c r="B496" s="10" t="e">
        <f t="shared" ca="1" si="184"/>
        <v>#VALUE!</v>
      </c>
      <c r="C496" s="10" t="e">
        <f t="shared" ca="1" si="185"/>
        <v>#VALUE!</v>
      </c>
      <c r="D496" s="43" t="e">
        <f t="shared" ca="1" si="189"/>
        <v>#VALUE!</v>
      </c>
      <c r="E496" s="51" t="e">
        <f t="shared" ca="1" si="186"/>
        <v>#VALUE!</v>
      </c>
      <c r="F496" s="70" t="e">
        <f t="shared" ca="1" si="187"/>
        <v>#VALUE!</v>
      </c>
      <c r="G496" s="61" t="e">
        <f ca="1">IF(F496="",SUM($G$17:G495),IF(F496=12,(B496*$C$2*2),($C$2*B496)))</f>
        <v>#VALUE!</v>
      </c>
      <c r="H496" s="61" t="e">
        <f ca="1">IF(F496="",SUM($H$17:H495),IF($O$11=1,G496,IF($O$11=2,((G496/$C$2)*8.5%),IF($O$11=3,0,0))))</f>
        <v>#VALUE!</v>
      </c>
      <c r="I496" s="61" t="e">
        <f ca="1">IF(F496&lt;&gt;"",IF($H$4&lt;&gt;"Sim",(G496+H496)*$G$9,((G496+H496)*$G$8)),SUM($I$17:I495))</f>
        <v>#VALUE!</v>
      </c>
      <c r="J496" s="61" t="e">
        <f t="shared" ca="1" si="179"/>
        <v>#VALUE!</v>
      </c>
      <c r="K496" s="61">
        <f t="shared" si="180"/>
        <v>0</v>
      </c>
      <c r="L496" s="61">
        <f t="shared" si="181"/>
        <v>0</v>
      </c>
      <c r="M496" s="61">
        <f t="shared" si="182"/>
        <v>0</v>
      </c>
      <c r="N496" s="61" t="e">
        <f ca="1">IF(F496&lt;&gt;"",SUM(J496:M496),SUM($N$17:N495))</f>
        <v>#VALUE!</v>
      </c>
      <c r="O496" s="8" t="e">
        <f ca="1">IF(F496="",SUM($O$17:O495),P495*$H$1)</f>
        <v>#VALUE!</v>
      </c>
      <c r="P496" s="8" t="e">
        <f t="shared" ca="1" si="188"/>
        <v>#VALUE!</v>
      </c>
    </row>
    <row r="497" spans="1:16" x14ac:dyDescent="0.25">
      <c r="A497" s="10" t="e">
        <f t="shared" ca="1" si="183"/>
        <v>#VALUE!</v>
      </c>
      <c r="B497" s="10" t="e">
        <f t="shared" ca="1" si="184"/>
        <v>#VALUE!</v>
      </c>
      <c r="C497" s="10" t="e">
        <f t="shared" ca="1" si="185"/>
        <v>#VALUE!</v>
      </c>
      <c r="D497" s="43" t="e">
        <f t="shared" ca="1" si="189"/>
        <v>#VALUE!</v>
      </c>
      <c r="E497" s="51" t="e">
        <f t="shared" ca="1" si="186"/>
        <v>#VALUE!</v>
      </c>
      <c r="F497" s="70" t="e">
        <f t="shared" ca="1" si="187"/>
        <v>#VALUE!</v>
      </c>
      <c r="G497" s="61" t="e">
        <f ca="1">IF(F497="",SUM($G$17:G496),IF(F497=12,(B497*$C$2*2),($C$2*B497)))</f>
        <v>#VALUE!</v>
      </c>
      <c r="H497" s="61" t="e">
        <f ca="1">IF(F497="",SUM($H$17:H496),IF($O$11=1,G497,IF($O$11=2,((G497/$C$2)*8.5%),IF($O$11=3,0,0))))</f>
        <v>#VALUE!</v>
      </c>
      <c r="I497" s="61" t="e">
        <f ca="1">IF(F497&lt;&gt;"",IF($H$4&lt;&gt;"Sim",(G497+H497)*$G$9,((G497+H497)*$G$8)),SUM($I$17:I496))</f>
        <v>#VALUE!</v>
      </c>
      <c r="J497" s="61" t="e">
        <f t="shared" ca="1" si="179"/>
        <v>#VALUE!</v>
      </c>
      <c r="K497" s="61">
        <f t="shared" si="180"/>
        <v>0</v>
      </c>
      <c r="L497" s="61">
        <f t="shared" si="181"/>
        <v>0</v>
      </c>
      <c r="M497" s="61">
        <f t="shared" si="182"/>
        <v>0</v>
      </c>
      <c r="N497" s="61" t="e">
        <f ca="1">IF(F497&lt;&gt;"",SUM(J497:M497),SUM($N$17:N496))</f>
        <v>#VALUE!</v>
      </c>
      <c r="O497" s="8" t="e">
        <f ca="1">IF(F497="",SUM($O$17:O496),P496*$H$1)</f>
        <v>#VALUE!</v>
      </c>
      <c r="P497" s="8" t="e">
        <f t="shared" ca="1" si="188"/>
        <v>#VALUE!</v>
      </c>
    </row>
    <row r="498" spans="1:16" x14ac:dyDescent="0.25">
      <c r="A498" s="10" t="e">
        <f t="shared" ca="1" si="183"/>
        <v>#VALUE!</v>
      </c>
      <c r="B498" s="10" t="e">
        <f t="shared" ca="1" si="184"/>
        <v>#VALUE!</v>
      </c>
      <c r="C498" s="10" t="e">
        <f t="shared" ca="1" si="185"/>
        <v>#VALUE!</v>
      </c>
      <c r="D498" s="43" t="e">
        <f t="shared" ca="1" si="189"/>
        <v>#VALUE!</v>
      </c>
      <c r="E498" s="51" t="e">
        <f t="shared" ca="1" si="186"/>
        <v>#VALUE!</v>
      </c>
      <c r="F498" s="70" t="e">
        <f t="shared" ca="1" si="187"/>
        <v>#VALUE!</v>
      </c>
      <c r="G498" s="61" t="e">
        <f ca="1">IF(F498="",SUM($G$17:G497),IF(F498=12,(B498*$C$2*2),($C$2*B498)))</f>
        <v>#VALUE!</v>
      </c>
      <c r="H498" s="61" t="e">
        <f ca="1">IF(F498="",SUM($H$17:H497),IF($O$11=1,G498,IF($O$11=2,((G498/$C$2)*8.5%),IF($O$11=3,0,0))))</f>
        <v>#VALUE!</v>
      </c>
      <c r="I498" s="61" t="e">
        <f ca="1">IF(F498&lt;&gt;"",IF($H$4&lt;&gt;"Sim",(G498+H498)*$G$9,((G498+H498)*$G$8)),SUM($I$17:I497))</f>
        <v>#VALUE!</v>
      </c>
      <c r="J498" s="61" t="e">
        <f t="shared" ca="1" si="179"/>
        <v>#VALUE!</v>
      </c>
      <c r="K498" s="61">
        <f t="shared" si="180"/>
        <v>0</v>
      </c>
      <c r="L498" s="61">
        <f t="shared" si="181"/>
        <v>0</v>
      </c>
      <c r="M498" s="61">
        <f t="shared" si="182"/>
        <v>0</v>
      </c>
      <c r="N498" s="61" t="e">
        <f ca="1">IF(F498&lt;&gt;"",SUM(J498:M498),SUM($N$17:N497))</f>
        <v>#VALUE!</v>
      </c>
      <c r="O498" s="8" t="e">
        <f ca="1">IF(F498="",SUM($O$17:O497),P497*$H$1)</f>
        <v>#VALUE!</v>
      </c>
      <c r="P498" s="8" t="e">
        <f t="shared" ca="1" si="188"/>
        <v>#VALUE!</v>
      </c>
    </row>
    <row r="499" spans="1:16" x14ac:dyDescent="0.25">
      <c r="A499" s="10" t="e">
        <f t="shared" ca="1" si="183"/>
        <v>#VALUE!</v>
      </c>
      <c r="B499" s="10" t="e">
        <f t="shared" ca="1" si="184"/>
        <v>#VALUE!</v>
      </c>
      <c r="C499" s="10" t="e">
        <f t="shared" ca="1" si="185"/>
        <v>#VALUE!</v>
      </c>
      <c r="D499" s="43" t="e">
        <f t="shared" ca="1" si="189"/>
        <v>#VALUE!</v>
      </c>
      <c r="E499" s="51" t="e">
        <f t="shared" ca="1" si="186"/>
        <v>#VALUE!</v>
      </c>
      <c r="F499" s="70" t="e">
        <f t="shared" ca="1" si="187"/>
        <v>#VALUE!</v>
      </c>
      <c r="G499" s="61" t="e">
        <f ca="1">IF(F499="",SUM($G$17:G498),IF(F499=12,(B499*$C$2*2),($C$2*B499)))</f>
        <v>#VALUE!</v>
      </c>
      <c r="H499" s="61" t="e">
        <f ca="1">IF(F499="",SUM($H$17:H498),IF($O$11=1,G499,IF($O$11=2,((G499/$C$2)*8.5%),IF($O$11=3,0,0))))</f>
        <v>#VALUE!</v>
      </c>
      <c r="I499" s="61" t="e">
        <f ca="1">IF(F499&lt;&gt;"",IF($H$4&lt;&gt;"Sim",(G499+H499)*$G$9,((G499+H499)*$G$8)),SUM($I$17:I498))</f>
        <v>#VALUE!</v>
      </c>
      <c r="J499" s="61" t="e">
        <f t="shared" ca="1" si="179"/>
        <v>#VALUE!</v>
      </c>
      <c r="K499" s="61">
        <f t="shared" si="180"/>
        <v>0</v>
      </c>
      <c r="L499" s="61">
        <f t="shared" si="181"/>
        <v>0</v>
      </c>
      <c r="M499" s="61">
        <f t="shared" si="182"/>
        <v>0</v>
      </c>
      <c r="N499" s="61" t="e">
        <f ca="1">IF(F499&lt;&gt;"",SUM(J499:M499),SUM($N$17:N498))</f>
        <v>#VALUE!</v>
      </c>
      <c r="O499" s="8" t="e">
        <f ca="1">IF(F499="",SUM($O$17:O498),P498*$H$1)</f>
        <v>#VALUE!</v>
      </c>
      <c r="P499" s="8" t="e">
        <f t="shared" ca="1" si="188"/>
        <v>#VALUE!</v>
      </c>
    </row>
    <row r="500" spans="1:16" x14ac:dyDescent="0.25">
      <c r="A500" s="10" t="e">
        <f t="shared" ca="1" si="183"/>
        <v>#VALUE!</v>
      </c>
      <c r="B500" s="10" t="e">
        <f t="shared" ca="1" si="184"/>
        <v>#VALUE!</v>
      </c>
      <c r="C500" s="10" t="e">
        <f t="shared" ca="1" si="185"/>
        <v>#VALUE!</v>
      </c>
      <c r="D500" s="43" t="e">
        <f t="shared" ca="1" si="189"/>
        <v>#VALUE!</v>
      </c>
      <c r="E500" s="51" t="e">
        <f t="shared" ca="1" si="186"/>
        <v>#VALUE!</v>
      </c>
      <c r="F500" s="70" t="e">
        <f t="shared" ca="1" si="187"/>
        <v>#VALUE!</v>
      </c>
      <c r="G500" s="61" t="e">
        <f ca="1">IF(F500="",SUM($G$17:G499),IF(F500=12,(B500*$C$2*2),($C$2*B500)))</f>
        <v>#VALUE!</v>
      </c>
      <c r="H500" s="61" t="e">
        <f ca="1">IF(F500="",SUM($H$17:H499),IF($O$11=1,G500,IF($O$11=2,((G500/$C$2)*8.5%),IF($O$11=3,0,0))))</f>
        <v>#VALUE!</v>
      </c>
      <c r="I500" s="61" t="e">
        <f ca="1">IF(F500&lt;&gt;"",IF($H$4&lt;&gt;"Sim",(G500+H500)*$G$9,((G500+H500)*$G$8)),SUM($I$17:I499))</f>
        <v>#VALUE!</v>
      </c>
      <c r="J500" s="61" t="e">
        <f t="shared" ca="1" si="179"/>
        <v>#VALUE!</v>
      </c>
      <c r="K500" s="61">
        <f t="shared" si="180"/>
        <v>0</v>
      </c>
      <c r="L500" s="61">
        <f t="shared" si="181"/>
        <v>0</v>
      </c>
      <c r="M500" s="61">
        <f t="shared" si="182"/>
        <v>0</v>
      </c>
      <c r="N500" s="61" t="e">
        <f ca="1">IF(F500&lt;&gt;"",SUM(J500:M500),SUM($N$17:N499))</f>
        <v>#VALUE!</v>
      </c>
      <c r="O500" s="8" t="e">
        <f ca="1">IF(F500="",SUM($O$17:O499),P499*$H$1)</f>
        <v>#VALUE!</v>
      </c>
      <c r="P500" s="8" t="e">
        <f t="shared" ca="1" si="188"/>
        <v>#VALUE!</v>
      </c>
    </row>
    <row r="501" spans="1:16" x14ac:dyDescent="0.25">
      <c r="A501" s="10" t="e">
        <f t="shared" ca="1" si="183"/>
        <v>#VALUE!</v>
      </c>
      <c r="B501" s="10" t="e">
        <f t="shared" ca="1" si="184"/>
        <v>#VALUE!</v>
      </c>
      <c r="C501" s="10" t="e">
        <f t="shared" ca="1" si="185"/>
        <v>#VALUE!</v>
      </c>
      <c r="D501" s="43" t="e">
        <f t="shared" ca="1" si="189"/>
        <v>#VALUE!</v>
      </c>
      <c r="E501" s="51" t="e">
        <f t="shared" ca="1" si="186"/>
        <v>#VALUE!</v>
      </c>
      <c r="F501" s="70" t="e">
        <f t="shared" ca="1" si="187"/>
        <v>#VALUE!</v>
      </c>
      <c r="G501" s="61" t="e">
        <f ca="1">IF(F501="",SUM($G$17:G500),IF(F501=12,(B501*$C$2*2),($C$2*B501)))</f>
        <v>#VALUE!</v>
      </c>
      <c r="H501" s="61" t="e">
        <f ca="1">IF(F501="",SUM($H$17:H500),IF($O$11=1,G501,IF($O$11=2,((G501/$C$2)*8.5%),IF($O$11=3,0,0))))</f>
        <v>#VALUE!</v>
      </c>
      <c r="I501" s="61" t="e">
        <f ca="1">IF(F501&lt;&gt;"",IF($H$4&lt;&gt;"Sim",(G501+H501)*$G$9,((G501+H501)*$G$8)),SUM($I$17:I500))</f>
        <v>#VALUE!</v>
      </c>
      <c r="J501" s="61" t="e">
        <f t="shared" ca="1" si="179"/>
        <v>#VALUE!</v>
      </c>
      <c r="K501" s="61">
        <f t="shared" si="180"/>
        <v>0</v>
      </c>
      <c r="L501" s="61">
        <f t="shared" si="181"/>
        <v>0</v>
      </c>
      <c r="M501" s="61">
        <f t="shared" si="182"/>
        <v>0</v>
      </c>
      <c r="N501" s="61" t="e">
        <f ca="1">IF(F501&lt;&gt;"",SUM(J501:M501),SUM($N$17:N500))</f>
        <v>#VALUE!</v>
      </c>
      <c r="O501" s="8" t="e">
        <f ca="1">IF(F501="",SUM($O$17:O500),P500*$H$1)</f>
        <v>#VALUE!</v>
      </c>
      <c r="P501" s="8" t="e">
        <f t="shared" ca="1" si="188"/>
        <v>#VALUE!</v>
      </c>
    </row>
    <row r="502" spans="1:16" x14ac:dyDescent="0.25">
      <c r="A502" s="10" t="e">
        <f t="shared" ca="1" si="183"/>
        <v>#VALUE!</v>
      </c>
      <c r="B502" s="10" t="e">
        <f t="shared" ca="1" si="184"/>
        <v>#VALUE!</v>
      </c>
      <c r="C502" s="10" t="e">
        <f t="shared" ca="1" si="185"/>
        <v>#VALUE!</v>
      </c>
      <c r="D502" s="43" t="e">
        <f t="shared" ca="1" si="189"/>
        <v>#VALUE!</v>
      </c>
      <c r="E502" s="51" t="e">
        <f t="shared" ca="1" si="186"/>
        <v>#VALUE!</v>
      </c>
      <c r="F502" s="70" t="e">
        <f t="shared" ca="1" si="187"/>
        <v>#VALUE!</v>
      </c>
      <c r="G502" s="61" t="e">
        <f ca="1">IF(F502="",SUM($G$17:G501),IF(F502=12,(B502*$C$2*2),($C$2*B502)))</f>
        <v>#VALUE!</v>
      </c>
      <c r="H502" s="61" t="e">
        <f ca="1">IF(F502="",SUM($H$17:H501),IF($O$11=1,G502,IF($O$11=2,((G502/$C$2)*8.5%),IF($O$11=3,0,0))))</f>
        <v>#VALUE!</v>
      </c>
      <c r="I502" s="61" t="e">
        <f ca="1">IF(F502&lt;&gt;"",IF($H$4&lt;&gt;"Sim",(G502+H502)*$G$9,((G502+H502)*$G$8)),SUM($I$17:I501))</f>
        <v>#VALUE!</v>
      </c>
      <c r="J502" s="61" t="e">
        <f t="shared" ca="1" si="179"/>
        <v>#VALUE!</v>
      </c>
      <c r="K502" s="61">
        <f t="shared" si="180"/>
        <v>0</v>
      </c>
      <c r="L502" s="61">
        <f t="shared" si="181"/>
        <v>0</v>
      </c>
      <c r="M502" s="61">
        <f t="shared" si="182"/>
        <v>0</v>
      </c>
      <c r="N502" s="61" t="e">
        <f ca="1">IF(F502&lt;&gt;"",SUM(J502:M502),SUM($N$17:N501))</f>
        <v>#VALUE!</v>
      </c>
      <c r="O502" s="8" t="e">
        <f ca="1">IF(F502="",SUM($O$17:O501),P501*$H$1)</f>
        <v>#VALUE!</v>
      </c>
      <c r="P502" s="8" t="e">
        <f t="shared" ca="1" si="188"/>
        <v>#VALUE!</v>
      </c>
    </row>
    <row r="503" spans="1:16" x14ac:dyDescent="0.25">
      <c r="A503" s="10" t="e">
        <f t="shared" ca="1" si="183"/>
        <v>#VALUE!</v>
      </c>
      <c r="B503" s="10" t="e">
        <f t="shared" ca="1" si="184"/>
        <v>#VALUE!</v>
      </c>
      <c r="C503" s="10" t="e">
        <f t="shared" ca="1" si="185"/>
        <v>#VALUE!</v>
      </c>
      <c r="D503" s="43" t="e">
        <f t="shared" ca="1" si="189"/>
        <v>#VALUE!</v>
      </c>
      <c r="E503" s="51" t="e">
        <f t="shared" ca="1" si="186"/>
        <v>#VALUE!</v>
      </c>
      <c r="F503" s="70" t="e">
        <f t="shared" ca="1" si="187"/>
        <v>#VALUE!</v>
      </c>
      <c r="G503" s="61" t="e">
        <f ca="1">IF(F503="",SUM($G$17:G502),IF(F503=12,(B503*$C$2*2),($C$2*B503)))</f>
        <v>#VALUE!</v>
      </c>
      <c r="H503" s="61" t="e">
        <f ca="1">IF(F503="",SUM($H$17:H502),IF($O$11=1,G503,IF($O$11=2,((G503/$C$2)*8.5%),IF($O$11=3,0,0))))</f>
        <v>#VALUE!</v>
      </c>
      <c r="I503" s="61" t="e">
        <f ca="1">IF(F503&lt;&gt;"",IF($H$4&lt;&gt;"Sim",(G503+H503)*$G$9,((G503+H503)*$G$8)),SUM($I$17:I502))</f>
        <v>#VALUE!</v>
      </c>
      <c r="J503" s="61" t="e">
        <f t="shared" ca="1" si="179"/>
        <v>#VALUE!</v>
      </c>
      <c r="K503" s="61">
        <f t="shared" si="180"/>
        <v>0</v>
      </c>
      <c r="L503" s="61">
        <f t="shared" si="181"/>
        <v>0</v>
      </c>
      <c r="M503" s="61">
        <f t="shared" si="182"/>
        <v>0</v>
      </c>
      <c r="N503" s="61" t="e">
        <f ca="1">IF(F503&lt;&gt;"",SUM(J503:M503),SUM($N$17:N502))</f>
        <v>#VALUE!</v>
      </c>
      <c r="O503" s="8" t="e">
        <f ca="1">IF(F503="",SUM($O$17:O502),P502*$H$1)</f>
        <v>#VALUE!</v>
      </c>
      <c r="P503" s="8" t="e">
        <f t="shared" ca="1" si="188"/>
        <v>#VALUE!</v>
      </c>
    </row>
    <row r="504" spans="1:16" x14ac:dyDescent="0.25">
      <c r="A504" s="10" t="e">
        <f t="shared" ca="1" si="183"/>
        <v>#VALUE!</v>
      </c>
      <c r="B504" s="10" t="e">
        <f t="shared" ca="1" si="184"/>
        <v>#VALUE!</v>
      </c>
      <c r="C504" s="10" t="e">
        <f t="shared" ca="1" si="185"/>
        <v>#VALUE!</v>
      </c>
      <c r="D504" s="43" t="e">
        <f t="shared" ca="1" si="189"/>
        <v>#VALUE!</v>
      </c>
      <c r="E504" s="51" t="e">
        <f t="shared" ca="1" si="186"/>
        <v>#VALUE!</v>
      </c>
      <c r="F504" s="70" t="e">
        <f t="shared" ca="1" si="187"/>
        <v>#VALUE!</v>
      </c>
      <c r="G504" s="61" t="e">
        <f ca="1">IF(F504="",SUM($G$17:G503),IF(F504=12,(B504*$C$2*2),($C$2*B504)))</f>
        <v>#VALUE!</v>
      </c>
      <c r="H504" s="61" t="e">
        <f ca="1">IF(F504="",SUM($H$17:H503),IF($O$11=1,G504,IF($O$11=2,((G504/$C$2)*8.5%),IF($O$11=3,0,0))))</f>
        <v>#VALUE!</v>
      </c>
      <c r="I504" s="61" t="e">
        <f ca="1">IF(F504&lt;&gt;"",IF($H$4&lt;&gt;"Sim",(G504+H504)*$G$9,((G504+H504)*$G$8)),SUM($I$17:I503))</f>
        <v>#VALUE!</v>
      </c>
      <c r="J504" s="61" t="e">
        <f t="shared" ca="1" si="179"/>
        <v>#VALUE!</v>
      </c>
      <c r="K504" s="61">
        <f t="shared" si="180"/>
        <v>0</v>
      </c>
      <c r="L504" s="61">
        <f t="shared" si="181"/>
        <v>0</v>
      </c>
      <c r="M504" s="61">
        <f t="shared" si="182"/>
        <v>0</v>
      </c>
      <c r="N504" s="61" t="e">
        <f ca="1">IF(F504&lt;&gt;"",SUM(J504:M504),SUM($N$17:N503))</f>
        <v>#VALUE!</v>
      </c>
      <c r="O504" s="8" t="e">
        <f ca="1">IF(F504="",SUM($O$17:O503),P503*$H$1)</f>
        <v>#VALUE!</v>
      </c>
      <c r="P504" s="8" t="e">
        <f t="shared" ca="1" si="188"/>
        <v>#VALUE!</v>
      </c>
    </row>
    <row r="505" spans="1:16" x14ac:dyDescent="0.25">
      <c r="A505" s="10" t="e">
        <f t="shared" ca="1" si="183"/>
        <v>#VALUE!</v>
      </c>
      <c r="B505" s="10" t="e">
        <f t="shared" ca="1" si="184"/>
        <v>#VALUE!</v>
      </c>
      <c r="C505" s="10" t="e">
        <f t="shared" ca="1" si="185"/>
        <v>#VALUE!</v>
      </c>
      <c r="D505" s="43" t="e">
        <f t="shared" ca="1" si="189"/>
        <v>#VALUE!</v>
      </c>
      <c r="E505" s="51" t="e">
        <f t="shared" ca="1" si="186"/>
        <v>#VALUE!</v>
      </c>
      <c r="F505" s="70" t="e">
        <f t="shared" ca="1" si="187"/>
        <v>#VALUE!</v>
      </c>
      <c r="G505" s="61" t="e">
        <f ca="1">IF(F505="",SUM($G$17:G504),IF(F505=12,(B505*$C$2*2),($C$2*B505)))</f>
        <v>#VALUE!</v>
      </c>
      <c r="H505" s="61" t="e">
        <f ca="1">IF(F505="",SUM($H$17:H504),IF($O$11=1,G505,IF($O$11=2,((G505/$C$2)*8.5%),IF($O$11=3,0,0))))</f>
        <v>#VALUE!</v>
      </c>
      <c r="I505" s="61" t="e">
        <f ca="1">IF(F505&lt;&gt;"",IF($H$4&lt;&gt;"Sim",(G505+H505)*$G$9,((G505+H505)*$G$8)),SUM($I$17:I504))</f>
        <v>#VALUE!</v>
      </c>
      <c r="J505" s="61" t="e">
        <f t="shared" ca="1" si="179"/>
        <v>#VALUE!</v>
      </c>
      <c r="K505" s="61">
        <f t="shared" si="180"/>
        <v>0</v>
      </c>
      <c r="L505" s="61">
        <f t="shared" si="181"/>
        <v>0</v>
      </c>
      <c r="M505" s="61">
        <f t="shared" si="182"/>
        <v>0</v>
      </c>
      <c r="N505" s="61" t="e">
        <f ca="1">IF(F505&lt;&gt;"",SUM(J505:M505),SUM($N$17:N504))</f>
        <v>#VALUE!</v>
      </c>
      <c r="O505" s="8" t="e">
        <f ca="1">IF(F505="",SUM($O$17:O504),P504*$H$1)</f>
        <v>#VALUE!</v>
      </c>
      <c r="P505" s="8" t="e">
        <f t="shared" ca="1" si="188"/>
        <v>#VALUE!</v>
      </c>
    </row>
    <row r="506" spans="1:16" x14ac:dyDescent="0.25">
      <c r="A506" s="10" t="e">
        <f t="shared" ca="1" si="183"/>
        <v>#VALUE!</v>
      </c>
      <c r="B506" s="10" t="e">
        <f t="shared" ca="1" si="184"/>
        <v>#VALUE!</v>
      </c>
      <c r="C506" s="10" t="e">
        <f t="shared" ca="1" si="185"/>
        <v>#VALUE!</v>
      </c>
      <c r="D506" s="43" t="e">
        <f t="shared" ca="1" si="189"/>
        <v>#VALUE!</v>
      </c>
      <c r="E506" s="51" t="e">
        <f t="shared" ca="1" si="186"/>
        <v>#VALUE!</v>
      </c>
      <c r="F506" s="70" t="e">
        <f t="shared" ca="1" si="187"/>
        <v>#VALUE!</v>
      </c>
      <c r="G506" s="61" t="e">
        <f ca="1">IF(F506="",SUM($G$17:G505),IF(F506=12,(B506*$C$2*2),($C$2*B506)))</f>
        <v>#VALUE!</v>
      </c>
      <c r="H506" s="61" t="e">
        <f ca="1">IF(F506="",SUM($H$17:H505),IF($O$11=1,G506,IF($O$11=2,((G506/$C$2)*8.5%),IF($O$11=3,0,0))))</f>
        <v>#VALUE!</v>
      </c>
      <c r="I506" s="61" t="e">
        <f ca="1">IF(F506&lt;&gt;"",IF($H$4&lt;&gt;"Sim",(G506+H506)*$G$9,((G506+H506)*$G$8)),SUM($I$17:I505))</f>
        <v>#VALUE!</v>
      </c>
      <c r="J506" s="61" t="e">
        <f t="shared" ca="1" si="179"/>
        <v>#VALUE!</v>
      </c>
      <c r="K506" s="61">
        <f t="shared" si="180"/>
        <v>0</v>
      </c>
      <c r="L506" s="61">
        <f t="shared" si="181"/>
        <v>0</v>
      </c>
      <c r="M506" s="61">
        <f t="shared" si="182"/>
        <v>0</v>
      </c>
      <c r="N506" s="61" t="e">
        <f ca="1">IF(F506&lt;&gt;"",SUM(J506:M506),SUM($N$17:N505))</f>
        <v>#VALUE!</v>
      </c>
      <c r="O506" s="8" t="e">
        <f ca="1">IF(F506="",SUM($O$17:O505),P505*$H$1)</f>
        <v>#VALUE!</v>
      </c>
      <c r="P506" s="8" t="e">
        <f t="shared" ca="1" si="188"/>
        <v>#VALUE!</v>
      </c>
    </row>
    <row r="507" spans="1:16" x14ac:dyDescent="0.25">
      <c r="A507" s="10" t="e">
        <f t="shared" ca="1" si="183"/>
        <v>#VALUE!</v>
      </c>
      <c r="B507" s="10" t="e">
        <f t="shared" ca="1" si="184"/>
        <v>#VALUE!</v>
      </c>
      <c r="C507" s="10" t="e">
        <f t="shared" ca="1" si="185"/>
        <v>#VALUE!</v>
      </c>
      <c r="D507" s="43" t="e">
        <f t="shared" ca="1" si="189"/>
        <v>#VALUE!</v>
      </c>
      <c r="E507" s="51" t="e">
        <f t="shared" ca="1" si="186"/>
        <v>#VALUE!</v>
      </c>
      <c r="F507" s="70" t="e">
        <f t="shared" ca="1" si="187"/>
        <v>#VALUE!</v>
      </c>
      <c r="G507" s="61" t="e">
        <f ca="1">IF(F507="",SUM($G$17:G506),IF(F507=12,(B507*$C$2*2),($C$2*B507)))</f>
        <v>#VALUE!</v>
      </c>
      <c r="H507" s="61" t="e">
        <f ca="1">IF(F507="",SUM($H$17:H506),IF($O$11=1,G507,IF($O$11=2,((G507/$C$2)*8.5%),IF($O$11=3,0,0))))</f>
        <v>#VALUE!</v>
      </c>
      <c r="I507" s="61" t="e">
        <f ca="1">IF(F507&lt;&gt;"",IF($H$4&lt;&gt;"Sim",(G507+H507)*$G$9,((G507+H507)*$G$8)),SUM($I$17:I506))</f>
        <v>#VALUE!</v>
      </c>
      <c r="J507" s="61" t="e">
        <f t="shared" ca="1" si="179"/>
        <v>#VALUE!</v>
      </c>
      <c r="K507" s="61">
        <f t="shared" si="180"/>
        <v>0</v>
      </c>
      <c r="L507" s="61">
        <f t="shared" si="181"/>
        <v>0</v>
      </c>
      <c r="M507" s="61">
        <f t="shared" si="182"/>
        <v>0</v>
      </c>
      <c r="N507" s="61" t="e">
        <f ca="1">IF(F507&lt;&gt;"",SUM(J507:M507),SUM($N$17:N506))</f>
        <v>#VALUE!</v>
      </c>
      <c r="O507" s="8" t="e">
        <f ca="1">IF(F507="",SUM($O$17:O506),P506*$H$1)</f>
        <v>#VALUE!</v>
      </c>
      <c r="P507" s="8" t="e">
        <f t="shared" ca="1" si="188"/>
        <v>#VALUE!</v>
      </c>
    </row>
    <row r="508" spans="1:16" x14ac:dyDescent="0.25">
      <c r="A508" s="10" t="e">
        <f t="shared" ca="1" si="183"/>
        <v>#VALUE!</v>
      </c>
      <c r="B508" s="10" t="e">
        <f t="shared" ca="1" si="184"/>
        <v>#VALUE!</v>
      </c>
      <c r="C508" s="10" t="e">
        <f t="shared" ca="1" si="185"/>
        <v>#VALUE!</v>
      </c>
      <c r="D508" s="43" t="e">
        <f t="shared" ca="1" si="189"/>
        <v>#VALUE!</v>
      </c>
      <c r="E508" s="51" t="e">
        <f t="shared" ca="1" si="186"/>
        <v>#VALUE!</v>
      </c>
      <c r="F508" s="70" t="e">
        <f t="shared" ca="1" si="187"/>
        <v>#VALUE!</v>
      </c>
      <c r="G508" s="61" t="e">
        <f ca="1">IF(F508="",SUM($G$17:G507),IF(F508=12,(B508*$C$2*2),($C$2*B508)))</f>
        <v>#VALUE!</v>
      </c>
      <c r="H508" s="61" t="e">
        <f ca="1">IF(F508="",SUM($H$17:H507),IF($O$11=1,G508,IF($O$11=2,((G508/$C$2)*8.5%),IF($O$11=3,0,0))))</f>
        <v>#VALUE!</v>
      </c>
      <c r="I508" s="61" t="e">
        <f ca="1">IF(F508&lt;&gt;"",IF($H$4&lt;&gt;"Sim",(G508+H508)*$G$9,((G508+H508)*$G$8)),SUM($I$17:I507))</f>
        <v>#VALUE!</v>
      </c>
      <c r="J508" s="61" t="e">
        <f t="shared" ca="1" si="179"/>
        <v>#VALUE!</v>
      </c>
      <c r="K508" s="61">
        <f t="shared" si="180"/>
        <v>0</v>
      </c>
      <c r="L508" s="61">
        <f t="shared" si="181"/>
        <v>0</v>
      </c>
      <c r="M508" s="61">
        <f t="shared" si="182"/>
        <v>0</v>
      </c>
      <c r="N508" s="61" t="e">
        <f ca="1">IF(F508&lt;&gt;"",SUM(J508:M508),SUM($N$17:N507))</f>
        <v>#VALUE!</v>
      </c>
      <c r="O508" s="8" t="e">
        <f ca="1">IF(F508="",SUM($O$17:O507),P507*$H$1)</f>
        <v>#VALUE!</v>
      </c>
      <c r="P508" s="8" t="e">
        <f t="shared" ca="1" si="188"/>
        <v>#VALUE!</v>
      </c>
    </row>
    <row r="509" spans="1:16" x14ac:dyDescent="0.25">
      <c r="A509" s="10" t="e">
        <f t="shared" ca="1" si="183"/>
        <v>#VALUE!</v>
      </c>
      <c r="B509" s="10" t="e">
        <f t="shared" ca="1" si="184"/>
        <v>#VALUE!</v>
      </c>
      <c r="C509" s="10" t="e">
        <f t="shared" ca="1" si="185"/>
        <v>#VALUE!</v>
      </c>
      <c r="D509" s="43" t="e">
        <f t="shared" ref="D509:D540" ca="1" si="190">IF(D508="","",IF($C$12=D508,"",EOMONTH((D508+28.5),0)))</f>
        <v>#VALUE!</v>
      </c>
      <c r="E509" s="51" t="e">
        <f t="shared" ca="1" si="186"/>
        <v>#VALUE!</v>
      </c>
      <c r="F509" s="70" t="e">
        <f t="shared" ca="1" si="187"/>
        <v>#VALUE!</v>
      </c>
      <c r="G509" s="61" t="e">
        <f ca="1">IF(F509="",SUM($G$17:G508),IF(F509=12,(B509*$C$2*2),($C$2*B509)))</f>
        <v>#VALUE!</v>
      </c>
      <c r="H509" s="61" t="e">
        <f ca="1">IF(F509="",SUM($H$17:H508),IF($O$11=1,G509,IF($O$11=2,((G509/$C$2)*8.5%),IF($O$11=3,0,0))))</f>
        <v>#VALUE!</v>
      </c>
      <c r="I509" s="61" t="e">
        <f ca="1">IF(F509&lt;&gt;"",IF($H$4&lt;&gt;"Sim",(G509+H509)*$G$9,((G509+H509)*$G$8)),SUM($I$17:I508))</f>
        <v>#VALUE!</v>
      </c>
      <c r="J509" s="61" t="e">
        <f t="shared" ca="1" si="179"/>
        <v>#VALUE!</v>
      </c>
      <c r="K509" s="61">
        <f t="shared" si="180"/>
        <v>0</v>
      </c>
      <c r="L509" s="61">
        <f t="shared" si="181"/>
        <v>0</v>
      </c>
      <c r="M509" s="61">
        <f t="shared" si="182"/>
        <v>0</v>
      </c>
      <c r="N509" s="61" t="e">
        <f ca="1">IF(F509&lt;&gt;"",SUM(J509:M509),SUM($N$17:N508))</f>
        <v>#VALUE!</v>
      </c>
      <c r="O509" s="8" t="e">
        <f ca="1">IF(F509="",SUM($O$17:O508),P508*$H$1)</f>
        <v>#VALUE!</v>
      </c>
      <c r="P509" s="8" t="e">
        <f t="shared" ca="1" si="188"/>
        <v>#VALUE!</v>
      </c>
    </row>
    <row r="510" spans="1:16" x14ac:dyDescent="0.25">
      <c r="A510" s="10" t="e">
        <f t="shared" ca="1" si="183"/>
        <v>#VALUE!</v>
      </c>
      <c r="B510" s="10" t="e">
        <f t="shared" ca="1" si="184"/>
        <v>#VALUE!</v>
      </c>
      <c r="C510" s="10" t="e">
        <f t="shared" ca="1" si="185"/>
        <v>#VALUE!</v>
      </c>
      <c r="D510" s="43" t="e">
        <f t="shared" ca="1" si="190"/>
        <v>#VALUE!</v>
      </c>
      <c r="E510" s="51" t="e">
        <f t="shared" ca="1" si="186"/>
        <v>#VALUE!</v>
      </c>
      <c r="F510" s="70" t="e">
        <f t="shared" ca="1" si="187"/>
        <v>#VALUE!</v>
      </c>
      <c r="G510" s="61" t="e">
        <f ca="1">IF(F510="",SUM($G$17:G509),IF(F510=12,(B510*$C$2*2),($C$2*B510)))</f>
        <v>#VALUE!</v>
      </c>
      <c r="H510" s="61" t="e">
        <f ca="1">IF(F510="",SUM($H$17:H509),IF($O$11=1,G510,IF($O$11=2,((G510/$C$2)*8.5%),IF($O$11=3,0,0))))</f>
        <v>#VALUE!</v>
      </c>
      <c r="I510" s="61" t="e">
        <f ca="1">IF(F510&lt;&gt;"",IF($H$4&lt;&gt;"Sim",(G510+H510)*$G$9,((G510+H510)*$G$8)),SUM($I$17:I509))</f>
        <v>#VALUE!</v>
      </c>
      <c r="J510" s="61" t="e">
        <f t="shared" ca="1" si="179"/>
        <v>#VALUE!</v>
      </c>
      <c r="K510" s="61">
        <f t="shared" si="180"/>
        <v>0</v>
      </c>
      <c r="L510" s="61">
        <f t="shared" si="181"/>
        <v>0</v>
      </c>
      <c r="M510" s="61">
        <f t="shared" si="182"/>
        <v>0</v>
      </c>
      <c r="N510" s="61" t="e">
        <f ca="1">IF(F510&lt;&gt;"",SUM(J510:M510),SUM($N$17:N509))</f>
        <v>#VALUE!</v>
      </c>
      <c r="O510" s="8" t="e">
        <f ca="1">IF(F510="",SUM($O$17:O509),P509*$H$1)</f>
        <v>#VALUE!</v>
      </c>
      <c r="P510" s="8" t="e">
        <f t="shared" ca="1" si="188"/>
        <v>#VALUE!</v>
      </c>
    </row>
    <row r="511" spans="1:16" x14ac:dyDescent="0.25">
      <c r="A511" s="10" t="e">
        <f t="shared" ca="1" si="183"/>
        <v>#VALUE!</v>
      </c>
      <c r="B511" s="10" t="e">
        <f t="shared" ca="1" si="184"/>
        <v>#VALUE!</v>
      </c>
      <c r="C511" s="10" t="e">
        <f t="shared" ca="1" si="185"/>
        <v>#VALUE!</v>
      </c>
      <c r="D511" s="43" t="e">
        <f t="shared" ca="1" si="190"/>
        <v>#VALUE!</v>
      </c>
      <c r="E511" s="51" t="e">
        <f t="shared" ca="1" si="186"/>
        <v>#VALUE!</v>
      </c>
      <c r="F511" s="70" t="e">
        <f t="shared" ca="1" si="187"/>
        <v>#VALUE!</v>
      </c>
      <c r="G511" s="61" t="e">
        <f ca="1">IF(F511="",SUM($G$17:G510),IF(F511=12,(B511*$C$2*2),($C$2*B511)))</f>
        <v>#VALUE!</v>
      </c>
      <c r="H511" s="61" t="e">
        <f ca="1">IF(F511="",SUM($H$17:H510),IF($O$11=1,G511,IF($O$11=2,((G511/$C$2)*8.5%),IF($O$11=3,0,0))))</f>
        <v>#VALUE!</v>
      </c>
      <c r="I511" s="61" t="e">
        <f ca="1">IF(F511&lt;&gt;"",IF($H$4&lt;&gt;"Sim",(G511+H511)*$G$9,((G511+H511)*$G$8)),SUM($I$17:I510))</f>
        <v>#VALUE!</v>
      </c>
      <c r="J511" s="61" t="e">
        <f t="shared" ca="1" si="179"/>
        <v>#VALUE!</v>
      </c>
      <c r="K511" s="61">
        <f t="shared" si="180"/>
        <v>0</v>
      </c>
      <c r="L511" s="61">
        <f t="shared" si="181"/>
        <v>0</v>
      </c>
      <c r="M511" s="61">
        <f t="shared" si="182"/>
        <v>0</v>
      </c>
      <c r="N511" s="61" t="e">
        <f ca="1">IF(F511&lt;&gt;"",SUM(J511:M511),SUM($N$17:N510))</f>
        <v>#VALUE!</v>
      </c>
      <c r="O511" s="8" t="e">
        <f ca="1">IF(F511="",SUM($O$17:O510),P510*$H$1)</f>
        <v>#VALUE!</v>
      </c>
      <c r="P511" s="8" t="e">
        <f t="shared" ca="1" si="188"/>
        <v>#VALUE!</v>
      </c>
    </row>
    <row r="512" spans="1:16" x14ac:dyDescent="0.25">
      <c r="A512" s="10" t="e">
        <f t="shared" ca="1" si="183"/>
        <v>#VALUE!</v>
      </c>
      <c r="B512" s="10" t="e">
        <f t="shared" ca="1" si="184"/>
        <v>#VALUE!</v>
      </c>
      <c r="C512" s="10" t="e">
        <f t="shared" ca="1" si="185"/>
        <v>#VALUE!</v>
      </c>
      <c r="D512" s="43" t="e">
        <f t="shared" ca="1" si="190"/>
        <v>#VALUE!</v>
      </c>
      <c r="E512" s="51" t="e">
        <f t="shared" ca="1" si="186"/>
        <v>#VALUE!</v>
      </c>
      <c r="F512" s="70" t="e">
        <f t="shared" ca="1" si="187"/>
        <v>#VALUE!</v>
      </c>
      <c r="G512" s="61" t="e">
        <f ca="1">IF(F512="",SUM($G$17:G511),IF(F512=12,(B512*$C$2*2),($C$2*B512)))</f>
        <v>#VALUE!</v>
      </c>
      <c r="H512" s="61" t="e">
        <f ca="1">IF(F512="",SUM($H$17:H511),IF($O$11=1,G512,IF($O$11=2,((G512/$C$2)*8.5%),IF($O$11=3,0,0))))</f>
        <v>#VALUE!</v>
      </c>
      <c r="I512" s="61" t="e">
        <f ca="1">IF(F512&lt;&gt;"",IF($H$4&lt;&gt;"Sim",(G512+H512)*$G$9,((G512+H512)*$G$8)),SUM($I$17:I511))</f>
        <v>#VALUE!</v>
      </c>
      <c r="J512" s="61" t="e">
        <f t="shared" ca="1" si="179"/>
        <v>#VALUE!</v>
      </c>
      <c r="K512" s="61">
        <f t="shared" si="180"/>
        <v>0</v>
      </c>
      <c r="L512" s="61">
        <f t="shared" si="181"/>
        <v>0</v>
      </c>
      <c r="M512" s="61">
        <f t="shared" si="182"/>
        <v>0</v>
      </c>
      <c r="N512" s="61" t="e">
        <f ca="1">IF(F512&lt;&gt;"",SUM(J512:M512),SUM($N$17:N511))</f>
        <v>#VALUE!</v>
      </c>
      <c r="O512" s="8" t="e">
        <f ca="1">IF(F512="",SUM($O$17:O511),P511*$H$1)</f>
        <v>#VALUE!</v>
      </c>
      <c r="P512" s="8" t="e">
        <f t="shared" ca="1" si="188"/>
        <v>#VALUE!</v>
      </c>
    </row>
    <row r="513" spans="1:16" x14ac:dyDescent="0.25">
      <c r="A513" s="10" t="e">
        <f t="shared" ca="1" si="183"/>
        <v>#VALUE!</v>
      </c>
      <c r="B513" s="10" t="e">
        <f t="shared" ca="1" si="184"/>
        <v>#VALUE!</v>
      </c>
      <c r="C513" s="10" t="e">
        <f t="shared" ca="1" si="185"/>
        <v>#VALUE!</v>
      </c>
      <c r="D513" s="43" t="e">
        <f t="shared" ca="1" si="190"/>
        <v>#VALUE!</v>
      </c>
      <c r="E513" s="51" t="e">
        <f t="shared" ca="1" si="186"/>
        <v>#VALUE!</v>
      </c>
      <c r="F513" s="70" t="e">
        <f t="shared" ca="1" si="187"/>
        <v>#VALUE!</v>
      </c>
      <c r="G513" s="61" t="e">
        <f ca="1">IF(F513="",SUM($G$17:G512),IF(F513=12,(B513*$C$2*2),($C$2*B513)))</f>
        <v>#VALUE!</v>
      </c>
      <c r="H513" s="61" t="e">
        <f ca="1">IF(F513="",SUM($H$17:H512),IF($O$11=1,G513,IF($O$11=2,((G513/$C$2)*8.5%),IF($O$11=3,0,0))))</f>
        <v>#VALUE!</v>
      </c>
      <c r="I513" s="61" t="e">
        <f ca="1">IF(F513&lt;&gt;"",IF($H$4&lt;&gt;"Sim",(G513+H513)*$G$9,((G513+H513)*$G$8)),SUM($I$17:I512))</f>
        <v>#VALUE!</v>
      </c>
      <c r="J513" s="61" t="e">
        <f t="shared" ca="1" si="179"/>
        <v>#VALUE!</v>
      </c>
      <c r="K513" s="61">
        <f t="shared" si="180"/>
        <v>0</v>
      </c>
      <c r="L513" s="61">
        <f t="shared" si="181"/>
        <v>0</v>
      </c>
      <c r="M513" s="61">
        <f t="shared" si="182"/>
        <v>0</v>
      </c>
      <c r="N513" s="61" t="e">
        <f ca="1">IF(F513&lt;&gt;"",SUM(J513:M513),SUM($N$17:N512))</f>
        <v>#VALUE!</v>
      </c>
      <c r="O513" s="8" t="e">
        <f ca="1">IF(F513="",SUM($O$17:O512),P512*$H$1)</f>
        <v>#VALUE!</v>
      </c>
      <c r="P513" s="8" t="e">
        <f t="shared" ca="1" si="188"/>
        <v>#VALUE!</v>
      </c>
    </row>
    <row r="514" spans="1:16" x14ac:dyDescent="0.25">
      <c r="A514" s="10" t="e">
        <f t="shared" ca="1" si="183"/>
        <v>#VALUE!</v>
      </c>
      <c r="B514" s="10" t="e">
        <f t="shared" ca="1" si="184"/>
        <v>#VALUE!</v>
      </c>
      <c r="C514" s="10" t="e">
        <f t="shared" ca="1" si="185"/>
        <v>#VALUE!</v>
      </c>
      <c r="D514" s="43" t="e">
        <f t="shared" ca="1" si="190"/>
        <v>#VALUE!</v>
      </c>
      <c r="E514" s="51" t="e">
        <f t="shared" ca="1" si="186"/>
        <v>#VALUE!</v>
      </c>
      <c r="F514" s="70" t="e">
        <f t="shared" ca="1" si="187"/>
        <v>#VALUE!</v>
      </c>
      <c r="G514" s="61" t="e">
        <f ca="1">IF(F514="",SUM($G$17:G513),IF(F514=12,(B514*$C$2*2),($C$2*B514)))</f>
        <v>#VALUE!</v>
      </c>
      <c r="H514" s="61" t="e">
        <f ca="1">IF(F514="",SUM($H$17:H513),IF($O$11=1,G514,IF($O$11=2,((G514/$C$2)*8.5%),IF($O$11=3,0,0))))</f>
        <v>#VALUE!</v>
      </c>
      <c r="I514" s="61" t="e">
        <f ca="1">IF(F514&lt;&gt;"",IF($H$4&lt;&gt;"Sim",(G514+H514)*$G$9,((G514+H514)*$G$8)),SUM($I$17:I513))</f>
        <v>#VALUE!</v>
      </c>
      <c r="J514" s="61" t="e">
        <f t="shared" ca="1" si="179"/>
        <v>#VALUE!</v>
      </c>
      <c r="K514" s="61">
        <f t="shared" si="180"/>
        <v>0</v>
      </c>
      <c r="L514" s="61">
        <f t="shared" si="181"/>
        <v>0</v>
      </c>
      <c r="M514" s="61">
        <f t="shared" si="182"/>
        <v>0</v>
      </c>
      <c r="N514" s="61" t="e">
        <f ca="1">IF(F514&lt;&gt;"",SUM(J514:M514),SUM($N$17:N513))</f>
        <v>#VALUE!</v>
      </c>
      <c r="O514" s="8" t="e">
        <f ca="1">IF(F514="",SUM($O$17:O513),P513*$H$1)</f>
        <v>#VALUE!</v>
      </c>
      <c r="P514" s="8" t="e">
        <f t="shared" ca="1" si="188"/>
        <v>#VALUE!</v>
      </c>
    </row>
    <row r="515" spans="1:16" x14ac:dyDescent="0.25">
      <c r="A515" s="10" t="e">
        <f t="shared" ca="1" si="183"/>
        <v>#VALUE!</v>
      </c>
      <c r="B515" s="10" t="e">
        <f t="shared" ca="1" si="184"/>
        <v>#VALUE!</v>
      </c>
      <c r="C515" s="10" t="e">
        <f t="shared" ca="1" si="185"/>
        <v>#VALUE!</v>
      </c>
      <c r="D515" s="43" t="e">
        <f t="shared" ca="1" si="190"/>
        <v>#VALUE!</v>
      </c>
      <c r="E515" s="51" t="e">
        <f t="shared" ca="1" si="186"/>
        <v>#VALUE!</v>
      </c>
      <c r="F515" s="70" t="e">
        <f t="shared" ca="1" si="187"/>
        <v>#VALUE!</v>
      </c>
      <c r="G515" s="61" t="e">
        <f ca="1">IF(F515="",SUM($G$17:G514),IF(F515=12,(B515*$C$2*2),($C$2*B515)))</f>
        <v>#VALUE!</v>
      </c>
      <c r="H515" s="61" t="e">
        <f ca="1">IF(F515="",SUM($H$17:H514),IF($O$11=1,G515,IF($O$11=2,((G515/$C$2)*8.5%),IF($O$11=3,0,0))))</f>
        <v>#VALUE!</v>
      </c>
      <c r="I515" s="61" t="e">
        <f ca="1">IF(F515&lt;&gt;"",IF($H$4&lt;&gt;"Sim",(G515+H515)*$G$9,((G515+H515)*$G$8)),SUM($I$17:I514))</f>
        <v>#VALUE!</v>
      </c>
      <c r="J515" s="61" t="e">
        <f t="shared" ca="1" si="179"/>
        <v>#VALUE!</v>
      </c>
      <c r="K515" s="61">
        <f t="shared" si="180"/>
        <v>0</v>
      </c>
      <c r="L515" s="61">
        <f t="shared" si="181"/>
        <v>0</v>
      </c>
      <c r="M515" s="61">
        <f t="shared" si="182"/>
        <v>0</v>
      </c>
      <c r="N515" s="61" t="e">
        <f ca="1">IF(F515&lt;&gt;"",SUM(J515:M515),SUM($N$17:N514))</f>
        <v>#VALUE!</v>
      </c>
      <c r="O515" s="8" t="e">
        <f ca="1">IF(F515="",SUM($O$17:O514),P514*$H$1)</f>
        <v>#VALUE!</v>
      </c>
      <c r="P515" s="8" t="e">
        <f t="shared" ca="1" si="188"/>
        <v>#VALUE!</v>
      </c>
    </row>
    <row r="516" spans="1:16" x14ac:dyDescent="0.25">
      <c r="A516" s="10" t="e">
        <f t="shared" ca="1" si="183"/>
        <v>#VALUE!</v>
      </c>
      <c r="B516" s="10" t="e">
        <f t="shared" ca="1" si="184"/>
        <v>#VALUE!</v>
      </c>
      <c r="C516" s="10" t="e">
        <f t="shared" ca="1" si="185"/>
        <v>#VALUE!</v>
      </c>
      <c r="D516" s="43" t="e">
        <f t="shared" ca="1" si="190"/>
        <v>#VALUE!</v>
      </c>
      <c r="E516" s="51" t="e">
        <f t="shared" ca="1" si="186"/>
        <v>#VALUE!</v>
      </c>
      <c r="F516" s="70" t="e">
        <f t="shared" ca="1" si="187"/>
        <v>#VALUE!</v>
      </c>
      <c r="G516" s="61" t="e">
        <f ca="1">IF(F516="",SUM($G$17:G515),IF(F516=12,(B516*$C$2*2),($C$2*B516)))</f>
        <v>#VALUE!</v>
      </c>
      <c r="H516" s="61" t="e">
        <f ca="1">IF(F516="",SUM($H$17:H515),IF($O$11=1,G516,IF($O$11=2,((G516/$C$2)*8.5%),IF($O$11=3,0,0))))</f>
        <v>#VALUE!</v>
      </c>
      <c r="I516" s="61" t="e">
        <f ca="1">IF(F516&lt;&gt;"",IF($H$4&lt;&gt;"Sim",(G516+H516)*$G$9,((G516+H516)*$G$8)),SUM($I$17:I515))</f>
        <v>#VALUE!</v>
      </c>
      <c r="J516" s="61" t="e">
        <f t="shared" ca="1" si="179"/>
        <v>#VALUE!</v>
      </c>
      <c r="K516" s="61">
        <f t="shared" si="180"/>
        <v>0</v>
      </c>
      <c r="L516" s="61">
        <f t="shared" si="181"/>
        <v>0</v>
      </c>
      <c r="M516" s="61">
        <f t="shared" si="182"/>
        <v>0</v>
      </c>
      <c r="N516" s="61" t="e">
        <f ca="1">IF(F516&lt;&gt;"",SUM(J516:M516),SUM($N$17:N515))</f>
        <v>#VALUE!</v>
      </c>
      <c r="O516" s="8" t="e">
        <f ca="1">IF(F516="",SUM($O$17:O515),P515*$H$1)</f>
        <v>#VALUE!</v>
      </c>
      <c r="P516" s="8" t="e">
        <f t="shared" ca="1" si="188"/>
        <v>#VALUE!</v>
      </c>
    </row>
    <row r="517" spans="1:16" x14ac:dyDescent="0.25">
      <c r="A517" s="10" t="e">
        <f t="shared" ca="1" si="183"/>
        <v>#VALUE!</v>
      </c>
      <c r="B517" s="10" t="e">
        <f t="shared" ca="1" si="184"/>
        <v>#VALUE!</v>
      </c>
      <c r="C517" s="10" t="e">
        <f t="shared" ca="1" si="185"/>
        <v>#VALUE!</v>
      </c>
      <c r="D517" s="43" t="e">
        <f t="shared" ca="1" si="190"/>
        <v>#VALUE!</v>
      </c>
      <c r="E517" s="51" t="e">
        <f t="shared" ca="1" si="186"/>
        <v>#VALUE!</v>
      </c>
      <c r="F517" s="70" t="e">
        <f t="shared" ca="1" si="187"/>
        <v>#VALUE!</v>
      </c>
      <c r="G517" s="61" t="e">
        <f ca="1">IF(F517="",SUM($G$17:G516),IF(F517=12,(B517*$C$2*2),($C$2*B517)))</f>
        <v>#VALUE!</v>
      </c>
      <c r="H517" s="61" t="e">
        <f ca="1">IF(F517="",SUM($H$17:H516),IF($O$11=1,G517,IF($O$11=2,((G517/$C$2)*8.5%),IF($O$11=3,0,0))))</f>
        <v>#VALUE!</v>
      </c>
      <c r="I517" s="61" t="e">
        <f ca="1">IF(F517&lt;&gt;"",IF($H$4&lt;&gt;"Sim",(G517+H517)*$G$9,((G517+H517)*$G$8)),SUM($I$17:I516))</f>
        <v>#VALUE!</v>
      </c>
      <c r="J517" s="61" t="e">
        <f t="shared" ca="1" si="179"/>
        <v>#VALUE!</v>
      </c>
      <c r="K517" s="61">
        <f t="shared" si="180"/>
        <v>0</v>
      </c>
      <c r="L517" s="61">
        <f t="shared" si="181"/>
        <v>0</v>
      </c>
      <c r="M517" s="61">
        <f t="shared" si="182"/>
        <v>0</v>
      </c>
      <c r="N517" s="61" t="e">
        <f ca="1">IF(F517&lt;&gt;"",SUM(J517:M517),SUM($N$17:N516))</f>
        <v>#VALUE!</v>
      </c>
      <c r="O517" s="8" t="e">
        <f ca="1">IF(F517="",SUM($O$17:O516),P516*$H$1)</f>
        <v>#VALUE!</v>
      </c>
      <c r="P517" s="8" t="e">
        <f t="shared" ca="1" si="188"/>
        <v>#VALUE!</v>
      </c>
    </row>
    <row r="518" spans="1:16" x14ac:dyDescent="0.25">
      <c r="A518" s="10" t="e">
        <f t="shared" ca="1" si="183"/>
        <v>#VALUE!</v>
      </c>
      <c r="B518" s="10" t="e">
        <f t="shared" ca="1" si="184"/>
        <v>#VALUE!</v>
      </c>
      <c r="C518" s="10" t="e">
        <f t="shared" ca="1" si="185"/>
        <v>#VALUE!</v>
      </c>
      <c r="D518" s="43" t="e">
        <f t="shared" ca="1" si="190"/>
        <v>#VALUE!</v>
      </c>
      <c r="E518" s="51" t="e">
        <f t="shared" ca="1" si="186"/>
        <v>#VALUE!</v>
      </c>
      <c r="F518" s="70" t="e">
        <f t="shared" ca="1" si="187"/>
        <v>#VALUE!</v>
      </c>
      <c r="G518" s="61" t="e">
        <f ca="1">IF(F518="",SUM($G$17:G517),IF(F518=12,(B518*$C$2*2),($C$2*B518)))</f>
        <v>#VALUE!</v>
      </c>
      <c r="H518" s="61" t="e">
        <f ca="1">IF(F518="",SUM($H$17:H517),IF($O$11=1,G518,IF($O$11=2,((G518/$C$2)*8.5%),IF($O$11=3,0,0))))</f>
        <v>#VALUE!</v>
      </c>
      <c r="I518" s="61" t="e">
        <f ca="1">IF(F518&lt;&gt;"",IF($H$4&lt;&gt;"Sim",(G518+H518)*$G$9,((G518+H518)*$G$8)),SUM($I$17:I517))</f>
        <v>#VALUE!</v>
      </c>
      <c r="J518" s="61" t="e">
        <f t="shared" ca="1" si="179"/>
        <v>#VALUE!</v>
      </c>
      <c r="K518" s="61">
        <f t="shared" si="180"/>
        <v>0</v>
      </c>
      <c r="L518" s="61">
        <f t="shared" si="181"/>
        <v>0</v>
      </c>
      <c r="M518" s="61">
        <f t="shared" si="182"/>
        <v>0</v>
      </c>
      <c r="N518" s="61" t="e">
        <f ca="1">IF(F518&lt;&gt;"",SUM(J518:M518),SUM($N$17:N517))</f>
        <v>#VALUE!</v>
      </c>
      <c r="O518" s="8" t="e">
        <f ca="1">IF(F518="",SUM($O$17:O517),P517*$H$1)</f>
        <v>#VALUE!</v>
      </c>
      <c r="P518" s="8" t="e">
        <f t="shared" ca="1" si="188"/>
        <v>#VALUE!</v>
      </c>
    </row>
    <row r="519" spans="1:16" x14ac:dyDescent="0.25">
      <c r="A519" s="10" t="e">
        <f t="shared" ca="1" si="183"/>
        <v>#VALUE!</v>
      </c>
      <c r="B519" s="10" t="e">
        <f t="shared" ca="1" si="184"/>
        <v>#VALUE!</v>
      </c>
      <c r="C519" s="10" t="e">
        <f t="shared" ca="1" si="185"/>
        <v>#VALUE!</v>
      </c>
      <c r="D519" s="43" t="e">
        <f t="shared" ca="1" si="190"/>
        <v>#VALUE!</v>
      </c>
      <c r="E519" s="51" t="e">
        <f t="shared" ca="1" si="186"/>
        <v>#VALUE!</v>
      </c>
      <c r="F519" s="70" t="e">
        <f t="shared" ca="1" si="187"/>
        <v>#VALUE!</v>
      </c>
      <c r="G519" s="61" t="e">
        <f ca="1">IF(F519="",SUM($G$17:G518),IF(F519=12,(B519*$C$2*2),($C$2*B519)))</f>
        <v>#VALUE!</v>
      </c>
      <c r="H519" s="61" t="e">
        <f ca="1">IF(F519="",SUM($H$17:H518),IF($O$11=1,G519,IF($O$11=2,((G519/$C$2)*8.5%),IF($O$11=3,0,0))))</f>
        <v>#VALUE!</v>
      </c>
      <c r="I519" s="61" t="e">
        <f ca="1">IF(F519&lt;&gt;"",IF($H$4&lt;&gt;"Sim",(G519+H519)*$G$9,((G519+H519)*$G$8)),SUM($I$17:I518))</f>
        <v>#VALUE!</v>
      </c>
      <c r="J519" s="61" t="e">
        <f t="shared" ca="1" si="179"/>
        <v>#VALUE!</v>
      </c>
      <c r="K519" s="61">
        <f t="shared" si="180"/>
        <v>0</v>
      </c>
      <c r="L519" s="61">
        <f t="shared" si="181"/>
        <v>0</v>
      </c>
      <c r="M519" s="61">
        <f t="shared" si="182"/>
        <v>0</v>
      </c>
      <c r="N519" s="61" t="e">
        <f ca="1">IF(F519&lt;&gt;"",SUM(J519:M519),SUM($N$17:N518))</f>
        <v>#VALUE!</v>
      </c>
      <c r="O519" s="8" t="e">
        <f ca="1">IF(F519="",SUM($O$17:O518),P518*$H$1)</f>
        <v>#VALUE!</v>
      </c>
      <c r="P519" s="8" t="e">
        <f t="shared" ca="1" si="188"/>
        <v>#VALUE!</v>
      </c>
    </row>
    <row r="520" spans="1:16" x14ac:dyDescent="0.25">
      <c r="A520" s="10" t="e">
        <f t="shared" ca="1" si="183"/>
        <v>#VALUE!</v>
      </c>
      <c r="B520" s="10" t="e">
        <f t="shared" ca="1" si="184"/>
        <v>#VALUE!</v>
      </c>
      <c r="C520" s="10" t="e">
        <f t="shared" ca="1" si="185"/>
        <v>#VALUE!</v>
      </c>
      <c r="D520" s="43" t="e">
        <f t="shared" ca="1" si="190"/>
        <v>#VALUE!</v>
      </c>
      <c r="E520" s="51" t="e">
        <f t="shared" ca="1" si="186"/>
        <v>#VALUE!</v>
      </c>
      <c r="F520" s="70" t="e">
        <f t="shared" ca="1" si="187"/>
        <v>#VALUE!</v>
      </c>
      <c r="G520" s="61" t="e">
        <f ca="1">IF(F520="",SUM($G$17:G519),IF(F520=12,(B520*$C$2*2),($C$2*B520)))</f>
        <v>#VALUE!</v>
      </c>
      <c r="H520" s="61" t="e">
        <f ca="1">IF(F520="",SUM($H$17:H519),IF($O$11=1,G520,IF($O$11=2,((G520/$C$2)*8.5%),IF($O$11=3,0,0))))</f>
        <v>#VALUE!</v>
      </c>
      <c r="I520" s="61" t="e">
        <f ca="1">IF(F520&lt;&gt;"",IF($H$4&lt;&gt;"Sim",(G520+H520)*$G$9,((G520+H520)*$G$8)),SUM($I$17:I519))</f>
        <v>#VALUE!</v>
      </c>
      <c r="J520" s="61" t="e">
        <f t="shared" ca="1" si="179"/>
        <v>#VALUE!</v>
      </c>
      <c r="K520" s="61">
        <f t="shared" si="180"/>
        <v>0</v>
      </c>
      <c r="L520" s="61">
        <f t="shared" si="181"/>
        <v>0</v>
      </c>
      <c r="M520" s="61">
        <f t="shared" si="182"/>
        <v>0</v>
      </c>
      <c r="N520" s="61" t="e">
        <f ca="1">IF(F520&lt;&gt;"",SUM(J520:M520),SUM($N$17:N519))</f>
        <v>#VALUE!</v>
      </c>
      <c r="O520" s="8" t="e">
        <f ca="1">IF(F520="",SUM($O$17:O519),P519*$H$1)</f>
        <v>#VALUE!</v>
      </c>
      <c r="P520" s="8" t="e">
        <f t="shared" ca="1" si="188"/>
        <v>#VALUE!</v>
      </c>
    </row>
    <row r="521" spans="1:16" x14ac:dyDescent="0.25">
      <c r="A521" s="10" t="e">
        <f t="shared" ca="1" si="183"/>
        <v>#VALUE!</v>
      </c>
      <c r="B521" s="10" t="e">
        <f t="shared" ca="1" si="184"/>
        <v>#VALUE!</v>
      </c>
      <c r="C521" s="10" t="e">
        <f t="shared" ca="1" si="185"/>
        <v>#VALUE!</v>
      </c>
      <c r="D521" s="43" t="e">
        <f t="shared" ca="1" si="190"/>
        <v>#VALUE!</v>
      </c>
      <c r="E521" s="51" t="e">
        <f t="shared" ca="1" si="186"/>
        <v>#VALUE!</v>
      </c>
      <c r="F521" s="70" t="e">
        <f t="shared" ca="1" si="187"/>
        <v>#VALUE!</v>
      </c>
      <c r="G521" s="61" t="e">
        <f ca="1">IF(F521="",SUM($G$17:G520),IF(F521=12,(B521*$C$2*2),($C$2*B521)))</f>
        <v>#VALUE!</v>
      </c>
      <c r="H521" s="61" t="e">
        <f ca="1">IF(F521="",SUM($H$17:H520),IF($O$11=1,G521,IF($O$11=2,((G521/$C$2)*8.5%),IF($O$11=3,0,0))))</f>
        <v>#VALUE!</v>
      </c>
      <c r="I521" s="61" t="e">
        <f ca="1">IF(F521&lt;&gt;"",IF($H$4&lt;&gt;"Sim",(G521+H521)*$G$9,((G521+H521)*$G$8)),SUM($I$17:I520))</f>
        <v>#VALUE!</v>
      </c>
      <c r="J521" s="61" t="e">
        <f t="shared" ca="1" si="179"/>
        <v>#VALUE!</v>
      </c>
      <c r="K521" s="61">
        <f t="shared" si="180"/>
        <v>0</v>
      </c>
      <c r="L521" s="61">
        <f t="shared" si="181"/>
        <v>0</v>
      </c>
      <c r="M521" s="61">
        <f t="shared" si="182"/>
        <v>0</v>
      </c>
      <c r="N521" s="61" t="e">
        <f ca="1">IF(F521&lt;&gt;"",SUM(J521:M521),SUM($N$17:N520))</f>
        <v>#VALUE!</v>
      </c>
      <c r="O521" s="8" t="e">
        <f ca="1">IF(F521="",SUM($O$17:O520),P520*$H$1)</f>
        <v>#VALUE!</v>
      </c>
      <c r="P521" s="8" t="e">
        <f t="shared" ca="1" si="188"/>
        <v>#VALUE!</v>
      </c>
    </row>
    <row r="522" spans="1:16" x14ac:dyDescent="0.25">
      <c r="A522" s="10" t="e">
        <f t="shared" ca="1" si="183"/>
        <v>#VALUE!</v>
      </c>
      <c r="B522" s="10" t="e">
        <f t="shared" ca="1" si="184"/>
        <v>#VALUE!</v>
      </c>
      <c r="C522" s="10" t="e">
        <f t="shared" ca="1" si="185"/>
        <v>#VALUE!</v>
      </c>
      <c r="D522" s="43" t="e">
        <f t="shared" ca="1" si="190"/>
        <v>#VALUE!</v>
      </c>
      <c r="E522" s="51" t="e">
        <f t="shared" ca="1" si="186"/>
        <v>#VALUE!</v>
      </c>
      <c r="F522" s="70" t="e">
        <f t="shared" ca="1" si="187"/>
        <v>#VALUE!</v>
      </c>
      <c r="G522" s="61" t="e">
        <f ca="1">IF(F522="",SUM($G$17:G521),IF(F522=12,(B522*$C$2*2),($C$2*B522)))</f>
        <v>#VALUE!</v>
      </c>
      <c r="H522" s="61" t="e">
        <f ca="1">IF(F522="",SUM($H$17:H521),IF($O$11=1,G522,IF($O$11=2,((G522/$C$2)*8.5%),IF($O$11=3,0,0))))</f>
        <v>#VALUE!</v>
      </c>
      <c r="I522" s="61" t="e">
        <f ca="1">IF(F522&lt;&gt;"",IF($H$4&lt;&gt;"Sim",(G522+H522)*$G$9,((G522+H522)*$G$8)),SUM($I$17:I521))</f>
        <v>#VALUE!</v>
      </c>
      <c r="J522" s="61" t="e">
        <f t="shared" ca="1" si="179"/>
        <v>#VALUE!</v>
      </c>
      <c r="K522" s="61">
        <f t="shared" si="180"/>
        <v>0</v>
      </c>
      <c r="L522" s="61">
        <f t="shared" si="181"/>
        <v>0</v>
      </c>
      <c r="M522" s="61">
        <f t="shared" si="182"/>
        <v>0</v>
      </c>
      <c r="N522" s="61" t="e">
        <f ca="1">IF(F522&lt;&gt;"",SUM(J522:M522),SUM($N$17:N521))</f>
        <v>#VALUE!</v>
      </c>
      <c r="O522" s="8" t="e">
        <f ca="1">IF(F522="",SUM($O$17:O521),P521*$H$1)</f>
        <v>#VALUE!</v>
      </c>
      <c r="P522" s="8" t="e">
        <f t="shared" ca="1" si="188"/>
        <v>#VALUE!</v>
      </c>
    </row>
    <row r="523" spans="1:16" x14ac:dyDescent="0.25">
      <c r="A523" s="10" t="e">
        <f t="shared" ca="1" si="183"/>
        <v>#VALUE!</v>
      </c>
      <c r="B523" s="10" t="e">
        <f t="shared" ca="1" si="184"/>
        <v>#VALUE!</v>
      </c>
      <c r="C523" s="10" t="e">
        <f t="shared" ca="1" si="185"/>
        <v>#VALUE!</v>
      </c>
      <c r="D523" s="43" t="e">
        <f t="shared" ca="1" si="190"/>
        <v>#VALUE!</v>
      </c>
      <c r="E523" s="51" t="e">
        <f t="shared" ca="1" si="186"/>
        <v>#VALUE!</v>
      </c>
      <c r="F523" s="70" t="e">
        <f t="shared" ca="1" si="187"/>
        <v>#VALUE!</v>
      </c>
      <c r="G523" s="61" t="e">
        <f ca="1">IF(F523="",SUM($G$17:G522),IF(F523=12,(B523*$C$2*2),($C$2*B523)))</f>
        <v>#VALUE!</v>
      </c>
      <c r="H523" s="61" t="e">
        <f ca="1">IF(F523="",SUM($H$17:H522),IF($O$11=1,G523,IF($O$11=2,((G523/$C$2)*8.5%),IF($O$11=3,0,0))))</f>
        <v>#VALUE!</v>
      </c>
      <c r="I523" s="61" t="e">
        <f ca="1">IF(F523&lt;&gt;"",IF($H$4&lt;&gt;"Sim",(G523+H523)*$G$9,((G523+H523)*$G$8)),SUM($I$17:I522))</f>
        <v>#VALUE!</v>
      </c>
      <c r="J523" s="61" t="e">
        <f t="shared" ca="1" si="179"/>
        <v>#VALUE!</v>
      </c>
      <c r="K523" s="61">
        <f t="shared" si="180"/>
        <v>0</v>
      </c>
      <c r="L523" s="61">
        <f t="shared" si="181"/>
        <v>0</v>
      </c>
      <c r="M523" s="61">
        <f t="shared" si="182"/>
        <v>0</v>
      </c>
      <c r="N523" s="61" t="e">
        <f ca="1">IF(F523&lt;&gt;"",SUM(J523:M523),SUM($N$17:N522))</f>
        <v>#VALUE!</v>
      </c>
      <c r="O523" s="8" t="e">
        <f ca="1">IF(F523="",SUM($O$17:O522),P522*$H$1)</f>
        <v>#VALUE!</v>
      </c>
      <c r="P523" s="8" t="e">
        <f t="shared" ca="1" si="188"/>
        <v>#VALUE!</v>
      </c>
    </row>
    <row r="524" spans="1:16" x14ac:dyDescent="0.25">
      <c r="A524" s="10" t="e">
        <f t="shared" ca="1" si="183"/>
        <v>#VALUE!</v>
      </c>
      <c r="B524" s="10" t="e">
        <f t="shared" ca="1" si="184"/>
        <v>#VALUE!</v>
      </c>
      <c r="C524" s="10" t="e">
        <f t="shared" ca="1" si="185"/>
        <v>#VALUE!</v>
      </c>
      <c r="D524" s="43" t="e">
        <f t="shared" ca="1" si="190"/>
        <v>#VALUE!</v>
      </c>
      <c r="E524" s="51" t="e">
        <f t="shared" ca="1" si="186"/>
        <v>#VALUE!</v>
      </c>
      <c r="F524" s="70" t="e">
        <f t="shared" ca="1" si="187"/>
        <v>#VALUE!</v>
      </c>
      <c r="G524" s="61" t="e">
        <f ca="1">IF(F524="",SUM($G$17:G523),IF(F524=12,(B524*$C$2*2),($C$2*B524)))</f>
        <v>#VALUE!</v>
      </c>
      <c r="H524" s="61" t="e">
        <f ca="1">IF(F524="",SUM($H$17:H523),IF($O$11=1,G524,IF($O$11=2,((G524/$C$2)*8.5%),IF($O$11=3,0,0))))</f>
        <v>#VALUE!</v>
      </c>
      <c r="I524" s="61" t="e">
        <f ca="1">IF(F524&lt;&gt;"",IF($H$4&lt;&gt;"Sim",(G524+H524)*$G$9,((G524+H524)*$G$8)),SUM($I$17:I523))</f>
        <v>#VALUE!</v>
      </c>
      <c r="J524" s="61" t="e">
        <f t="shared" ca="1" si="179"/>
        <v>#VALUE!</v>
      </c>
      <c r="K524" s="61">
        <f t="shared" si="180"/>
        <v>0</v>
      </c>
      <c r="L524" s="61">
        <f t="shared" si="181"/>
        <v>0</v>
      </c>
      <c r="M524" s="61">
        <f t="shared" si="182"/>
        <v>0</v>
      </c>
      <c r="N524" s="61" t="e">
        <f ca="1">IF(F524&lt;&gt;"",SUM(J524:M524),SUM($N$17:N523))</f>
        <v>#VALUE!</v>
      </c>
      <c r="O524" s="8" t="e">
        <f ca="1">IF(F524="",SUM($O$17:O523),P523*$H$1)</f>
        <v>#VALUE!</v>
      </c>
      <c r="P524" s="8" t="e">
        <f t="shared" ca="1" si="188"/>
        <v>#VALUE!</v>
      </c>
    </row>
    <row r="525" spans="1:16" x14ac:dyDescent="0.25">
      <c r="A525" s="10" t="e">
        <f t="shared" ca="1" si="183"/>
        <v>#VALUE!</v>
      </c>
      <c r="B525" s="10" t="e">
        <f t="shared" ca="1" si="184"/>
        <v>#VALUE!</v>
      </c>
      <c r="C525" s="10" t="e">
        <f t="shared" ca="1" si="185"/>
        <v>#VALUE!</v>
      </c>
      <c r="D525" s="43" t="e">
        <f t="shared" ca="1" si="190"/>
        <v>#VALUE!</v>
      </c>
      <c r="E525" s="51" t="e">
        <f t="shared" ca="1" si="186"/>
        <v>#VALUE!</v>
      </c>
      <c r="F525" s="70" t="e">
        <f t="shared" ca="1" si="187"/>
        <v>#VALUE!</v>
      </c>
      <c r="G525" s="61" t="e">
        <f ca="1">IF(F525="",SUM($G$17:G524),IF(F525=12,(B525*$C$2*2),($C$2*B525)))</f>
        <v>#VALUE!</v>
      </c>
      <c r="H525" s="61" t="e">
        <f ca="1">IF(F525="",SUM($H$17:H524),IF($O$11=1,G525,IF($O$11=2,((G525/$C$2)*8.5%),IF($O$11=3,0,0))))</f>
        <v>#VALUE!</v>
      </c>
      <c r="I525" s="61" t="e">
        <f ca="1">IF(F525&lt;&gt;"",IF($H$4&lt;&gt;"Sim",(G525+H525)*$G$9,((G525+H525)*$G$8)),SUM($I$17:I524))</f>
        <v>#VALUE!</v>
      </c>
      <c r="J525" s="61" t="e">
        <f t="shared" ca="1" si="179"/>
        <v>#VALUE!</v>
      </c>
      <c r="K525" s="61">
        <f t="shared" si="180"/>
        <v>0</v>
      </c>
      <c r="L525" s="61">
        <f t="shared" si="181"/>
        <v>0</v>
      </c>
      <c r="M525" s="61">
        <f t="shared" si="182"/>
        <v>0</v>
      </c>
      <c r="N525" s="61" t="e">
        <f ca="1">IF(F525&lt;&gt;"",SUM(J525:M525),SUM($N$17:N524))</f>
        <v>#VALUE!</v>
      </c>
      <c r="O525" s="8" t="e">
        <f ca="1">IF(F525="",SUM($O$17:O524),P524*$H$1)</f>
        <v>#VALUE!</v>
      </c>
      <c r="P525" s="8" t="e">
        <f t="shared" ca="1" si="188"/>
        <v>#VALUE!</v>
      </c>
    </row>
    <row r="526" spans="1:16" x14ac:dyDescent="0.25">
      <c r="A526" s="10" t="e">
        <f t="shared" ca="1" si="183"/>
        <v>#VALUE!</v>
      </c>
      <c r="B526" s="10" t="e">
        <f t="shared" ca="1" si="184"/>
        <v>#VALUE!</v>
      </c>
      <c r="C526" s="10" t="e">
        <f t="shared" ca="1" si="185"/>
        <v>#VALUE!</v>
      </c>
      <c r="D526" s="43" t="e">
        <f t="shared" ca="1" si="190"/>
        <v>#VALUE!</v>
      </c>
      <c r="E526" s="51" t="e">
        <f t="shared" ca="1" si="186"/>
        <v>#VALUE!</v>
      </c>
      <c r="F526" s="70" t="e">
        <f t="shared" ca="1" si="187"/>
        <v>#VALUE!</v>
      </c>
      <c r="G526" s="61" t="e">
        <f ca="1">IF(F526="",SUM($G$17:G525),IF(F526=12,(B526*$C$2*2),($C$2*B526)))</f>
        <v>#VALUE!</v>
      </c>
      <c r="H526" s="61" t="e">
        <f ca="1">IF(F526="",SUM($H$17:H525),IF($O$11=1,G526,IF($O$11=2,((G526/$C$2)*8.5%),IF($O$11=3,0,0))))</f>
        <v>#VALUE!</v>
      </c>
      <c r="I526" s="61" t="e">
        <f ca="1">IF(F526&lt;&gt;"",IF($H$4&lt;&gt;"Sim",(G526+H526)*$G$9,((G526+H526)*$G$8)),SUM($I$17:I525))</f>
        <v>#VALUE!</v>
      </c>
      <c r="J526" s="61" t="e">
        <f t="shared" ca="1" si="179"/>
        <v>#VALUE!</v>
      </c>
      <c r="K526" s="61">
        <f t="shared" si="180"/>
        <v>0</v>
      </c>
      <c r="L526" s="61">
        <f t="shared" si="181"/>
        <v>0</v>
      </c>
      <c r="M526" s="61">
        <f t="shared" si="182"/>
        <v>0</v>
      </c>
      <c r="N526" s="61" t="e">
        <f ca="1">IF(F526&lt;&gt;"",SUM(J526:M526),SUM($N$17:N525))</f>
        <v>#VALUE!</v>
      </c>
      <c r="O526" s="8" t="e">
        <f ca="1">IF(F526="",SUM($O$17:O525),P525*$H$1)</f>
        <v>#VALUE!</v>
      </c>
      <c r="P526" s="8" t="e">
        <f t="shared" ca="1" si="188"/>
        <v>#VALUE!</v>
      </c>
    </row>
    <row r="527" spans="1:16" x14ac:dyDescent="0.25">
      <c r="A527" s="10" t="e">
        <f t="shared" ca="1" si="183"/>
        <v>#VALUE!</v>
      </c>
      <c r="B527" s="10" t="e">
        <f t="shared" ca="1" si="184"/>
        <v>#VALUE!</v>
      </c>
      <c r="C527" s="10" t="e">
        <f t="shared" ca="1" si="185"/>
        <v>#VALUE!</v>
      </c>
      <c r="D527" s="43" t="e">
        <f t="shared" ca="1" si="190"/>
        <v>#VALUE!</v>
      </c>
      <c r="E527" s="51" t="e">
        <f t="shared" ca="1" si="186"/>
        <v>#VALUE!</v>
      </c>
      <c r="F527" s="70" t="e">
        <f t="shared" ca="1" si="187"/>
        <v>#VALUE!</v>
      </c>
      <c r="G527" s="61" t="e">
        <f ca="1">IF(F527="",SUM($G$17:G526),IF(F527=12,(B527*$C$2*2),($C$2*B527)))</f>
        <v>#VALUE!</v>
      </c>
      <c r="H527" s="61" t="e">
        <f ca="1">IF(F527="",SUM($H$17:H526),IF($O$11=1,G527,IF($O$11=2,((G527/$C$2)*8.5%),IF($O$11=3,0,0))))</f>
        <v>#VALUE!</v>
      </c>
      <c r="I527" s="61" t="e">
        <f ca="1">IF(F527&lt;&gt;"",IF($H$4&lt;&gt;"Sim",(G527+H527)*$G$9,((G527+H527)*$G$8)),SUM($I$17:I526))</f>
        <v>#VALUE!</v>
      </c>
      <c r="J527" s="61" t="e">
        <f t="shared" ca="1" si="179"/>
        <v>#VALUE!</v>
      </c>
      <c r="K527" s="61">
        <f t="shared" si="180"/>
        <v>0</v>
      </c>
      <c r="L527" s="61">
        <f t="shared" si="181"/>
        <v>0</v>
      </c>
      <c r="M527" s="61">
        <f t="shared" si="182"/>
        <v>0</v>
      </c>
      <c r="N527" s="61" t="e">
        <f ca="1">IF(F527&lt;&gt;"",SUM(J527:M527),SUM($N$17:N526))</f>
        <v>#VALUE!</v>
      </c>
      <c r="O527" s="8" t="e">
        <f ca="1">IF(F527="",SUM($O$17:O526),P526*$H$1)</f>
        <v>#VALUE!</v>
      </c>
      <c r="P527" s="8" t="e">
        <f t="shared" ca="1" si="188"/>
        <v>#VALUE!</v>
      </c>
    </row>
    <row r="528" spans="1:16" x14ac:dyDescent="0.25">
      <c r="A528" s="10" t="e">
        <f t="shared" ca="1" si="183"/>
        <v>#VALUE!</v>
      </c>
      <c r="B528" s="10" t="e">
        <f t="shared" ca="1" si="184"/>
        <v>#VALUE!</v>
      </c>
      <c r="C528" s="10" t="e">
        <f t="shared" ca="1" si="185"/>
        <v>#VALUE!</v>
      </c>
      <c r="D528" s="43" t="e">
        <f t="shared" ca="1" si="190"/>
        <v>#VALUE!</v>
      </c>
      <c r="E528" s="51" t="e">
        <f t="shared" ca="1" si="186"/>
        <v>#VALUE!</v>
      </c>
      <c r="F528" s="70" t="e">
        <f t="shared" ca="1" si="187"/>
        <v>#VALUE!</v>
      </c>
      <c r="G528" s="61" t="e">
        <f ca="1">IF(F528="",SUM($G$17:G527),IF(F528=12,(B528*$C$2*2),($C$2*B528)))</f>
        <v>#VALUE!</v>
      </c>
      <c r="H528" s="61" t="e">
        <f ca="1">IF(F528="",SUM($H$17:H527),IF($O$11=1,G528,IF($O$11=2,((G528/$C$2)*8.5%),IF($O$11=3,0,0))))</f>
        <v>#VALUE!</v>
      </c>
      <c r="I528" s="61" t="e">
        <f ca="1">IF(F528&lt;&gt;"",IF($H$4&lt;&gt;"Sim",(G528+H528)*$G$9,((G528+H528)*$G$8)),SUM($I$17:I527))</f>
        <v>#VALUE!</v>
      </c>
      <c r="J528" s="61" t="e">
        <f t="shared" ca="1" si="179"/>
        <v>#VALUE!</v>
      </c>
      <c r="K528" s="61">
        <f t="shared" si="180"/>
        <v>0</v>
      </c>
      <c r="L528" s="61">
        <f t="shared" si="181"/>
        <v>0</v>
      </c>
      <c r="M528" s="61">
        <f t="shared" si="182"/>
        <v>0</v>
      </c>
      <c r="N528" s="61" t="e">
        <f ca="1">IF(F528&lt;&gt;"",SUM(J528:M528),SUM($N$17:N527))</f>
        <v>#VALUE!</v>
      </c>
      <c r="O528" s="8" t="e">
        <f ca="1">IF(F528="",SUM($O$17:O527),P527*$H$1)</f>
        <v>#VALUE!</v>
      </c>
      <c r="P528" s="8" t="e">
        <f t="shared" ca="1" si="188"/>
        <v>#VALUE!</v>
      </c>
    </row>
    <row r="529" spans="1:16" x14ac:dyDescent="0.25">
      <c r="A529" s="10" t="e">
        <f t="shared" ca="1" si="183"/>
        <v>#VALUE!</v>
      </c>
      <c r="B529" s="10" t="e">
        <f t="shared" ca="1" si="184"/>
        <v>#VALUE!</v>
      </c>
      <c r="C529" s="10" t="e">
        <f t="shared" ca="1" si="185"/>
        <v>#VALUE!</v>
      </c>
      <c r="D529" s="43" t="e">
        <f t="shared" ca="1" si="190"/>
        <v>#VALUE!</v>
      </c>
      <c r="E529" s="51" t="e">
        <f t="shared" ca="1" si="186"/>
        <v>#VALUE!</v>
      </c>
      <c r="F529" s="70" t="e">
        <f t="shared" ca="1" si="187"/>
        <v>#VALUE!</v>
      </c>
      <c r="G529" s="61" t="e">
        <f ca="1">IF(F529="",SUM($G$17:G528),IF(F529=12,(B529*$C$2*2),($C$2*B529)))</f>
        <v>#VALUE!</v>
      </c>
      <c r="H529" s="61" t="e">
        <f ca="1">IF(F529="",SUM($H$17:H528),IF($O$11=1,G529,IF($O$11=2,((G529/$C$2)*8.5%),IF($O$11=3,0,0))))</f>
        <v>#VALUE!</v>
      </c>
      <c r="I529" s="61" t="e">
        <f ca="1">IF(F529&lt;&gt;"",IF($H$4&lt;&gt;"Sim",(G529+H529)*$G$9,((G529+H529)*$G$8)),SUM($I$17:I528))</f>
        <v>#VALUE!</v>
      </c>
      <c r="J529" s="61" t="e">
        <f t="shared" ref="J529:J572" ca="1" si="191">IF(C525&lt;&gt;1,0,IF(D529=EOMONTH($C$7,0),$D$13,0))</f>
        <v>#VALUE!</v>
      </c>
      <c r="K529" s="61">
        <f t="shared" ref="K529:K592" si="192">IF($C$13&lt;&gt;2,0,$D$13)</f>
        <v>0</v>
      </c>
      <c r="L529" s="61">
        <f t="shared" ref="L529:L572" si="193">IF($C$13&lt;&gt;3,0,IF(F529=6,$D$13,IF(F529=12,$D$13,0)))</f>
        <v>0</v>
      </c>
      <c r="M529" s="61">
        <f t="shared" ref="M529:M572" si="194">IF($C$13&lt;&gt;4,0,IF(F529=12,$D$13,0))</f>
        <v>0</v>
      </c>
      <c r="N529" s="61" t="e">
        <f ca="1">IF(F529&lt;&gt;"",SUM(J529:M529),SUM($N$17:N528))</f>
        <v>#VALUE!</v>
      </c>
      <c r="O529" s="8" t="e">
        <f ca="1">IF(F529="",SUM($O$17:O528),P528*$H$1)</f>
        <v>#VALUE!</v>
      </c>
      <c r="P529" s="8" t="e">
        <f t="shared" ca="1" si="188"/>
        <v>#VALUE!</v>
      </c>
    </row>
    <row r="530" spans="1:16" x14ac:dyDescent="0.25">
      <c r="A530" s="10" t="e">
        <f t="shared" ref="A530:A572" ca="1" si="195">IF(D530="","",IF(F529=12,(A529*$H$2)+A529,A529))</f>
        <v>#VALUE!</v>
      </c>
      <c r="B530" s="10" t="e">
        <f t="shared" ref="B530:B572" ca="1" si="196">IF(D530="","",IF(F529=12,(B529*$H$2)+B529,B529))</f>
        <v>#VALUE!</v>
      </c>
      <c r="C530" s="10" t="e">
        <f t="shared" ref="C530:C572" ca="1" si="197">IF(D530="","",IF(F529=12,(C529*$H$2)+C529,C529))</f>
        <v>#VALUE!</v>
      </c>
      <c r="D530" s="43" t="e">
        <f t="shared" ca="1" si="190"/>
        <v>#VALUE!</v>
      </c>
      <c r="E530" s="51" t="e">
        <f t="shared" ref="E530:E572" ca="1" si="198">IF(D530="","",YEAR(D530))</f>
        <v>#VALUE!</v>
      </c>
      <c r="F530" s="70" t="e">
        <f t="shared" ref="F530:F572" ca="1" si="199">IF(D530="","",(MONTH(D530)))</f>
        <v>#VALUE!</v>
      </c>
      <c r="G530" s="61" t="e">
        <f ca="1">IF(F530="",SUM($G$17:G529),IF(F530=12,(B530*$C$2*2),($C$2*B530)))</f>
        <v>#VALUE!</v>
      </c>
      <c r="H530" s="61" t="e">
        <f ca="1">IF(F530="",SUM($H$17:H529),IF($O$11=1,G530,IF($O$11=2,((G530/$C$2)*8.5%),IF($O$11=3,0,0))))</f>
        <v>#VALUE!</v>
      </c>
      <c r="I530" s="61" t="e">
        <f ca="1">IF(F530&lt;&gt;"",IF($H$4&lt;&gt;"Sim",(G530+H530)*$G$9,((G530+H530)*$G$8)),SUM($I$17:I529))</f>
        <v>#VALUE!</v>
      </c>
      <c r="J530" s="61" t="e">
        <f t="shared" ca="1" si="191"/>
        <v>#VALUE!</v>
      </c>
      <c r="K530" s="61">
        <f t="shared" si="192"/>
        <v>0</v>
      </c>
      <c r="L530" s="61">
        <f t="shared" si="193"/>
        <v>0</v>
      </c>
      <c r="M530" s="61">
        <f t="shared" si="194"/>
        <v>0</v>
      </c>
      <c r="N530" s="61" t="e">
        <f ca="1">IF(F530&lt;&gt;"",SUM(J530:M530),SUM($N$17:N529))</f>
        <v>#VALUE!</v>
      </c>
      <c r="O530" s="8" t="e">
        <f ca="1">IF(F530="",SUM($O$17:O529),P529*$H$1)</f>
        <v>#VALUE!</v>
      </c>
      <c r="P530" s="8" t="e">
        <f t="shared" ref="P530:P593" ca="1" si="200">IF(F530="","",P529+H530+G530+O530+N530-I530)</f>
        <v>#VALUE!</v>
      </c>
    </row>
    <row r="531" spans="1:16" x14ac:dyDescent="0.25">
      <c r="A531" s="10" t="e">
        <f t="shared" ca="1" si="195"/>
        <v>#VALUE!</v>
      </c>
      <c r="B531" s="10" t="e">
        <f t="shared" ca="1" si="196"/>
        <v>#VALUE!</v>
      </c>
      <c r="C531" s="10" t="e">
        <f t="shared" ca="1" si="197"/>
        <v>#VALUE!</v>
      </c>
      <c r="D531" s="43" t="e">
        <f t="shared" ca="1" si="190"/>
        <v>#VALUE!</v>
      </c>
      <c r="E531" s="51" t="e">
        <f t="shared" ca="1" si="198"/>
        <v>#VALUE!</v>
      </c>
      <c r="F531" s="70" t="e">
        <f t="shared" ca="1" si="199"/>
        <v>#VALUE!</v>
      </c>
      <c r="G531" s="61" t="e">
        <f ca="1">IF(F531="",SUM($G$17:G530),IF(F531=12,(B531*$C$2*2),($C$2*B531)))</f>
        <v>#VALUE!</v>
      </c>
      <c r="H531" s="61" t="e">
        <f ca="1">IF(F531="",SUM($H$17:H530),IF($O$11=1,G531,IF($O$11=2,((G531/$C$2)*8.5%),IF($O$11=3,0,0))))</f>
        <v>#VALUE!</v>
      </c>
      <c r="I531" s="61" t="e">
        <f ca="1">IF(F531&lt;&gt;"",IF($H$4&lt;&gt;"Sim",(G531+H531)*$G$9,((G531+H531)*$G$8)),SUM($I$17:I530))</f>
        <v>#VALUE!</v>
      </c>
      <c r="J531" s="61" t="e">
        <f t="shared" ca="1" si="191"/>
        <v>#VALUE!</v>
      </c>
      <c r="K531" s="61">
        <f t="shared" si="192"/>
        <v>0</v>
      </c>
      <c r="L531" s="61">
        <f t="shared" si="193"/>
        <v>0</v>
      </c>
      <c r="M531" s="61">
        <f t="shared" si="194"/>
        <v>0</v>
      </c>
      <c r="N531" s="61" t="e">
        <f ca="1">IF(F531&lt;&gt;"",SUM(J531:M531),SUM($N$17:N530))</f>
        <v>#VALUE!</v>
      </c>
      <c r="O531" s="8" t="e">
        <f ca="1">IF(F531="",SUM($O$17:O530),P530*$H$1)</f>
        <v>#VALUE!</v>
      </c>
      <c r="P531" s="8" t="e">
        <f t="shared" ca="1" si="200"/>
        <v>#VALUE!</v>
      </c>
    </row>
    <row r="532" spans="1:16" x14ac:dyDescent="0.25">
      <c r="A532" s="10" t="e">
        <f t="shared" ca="1" si="195"/>
        <v>#VALUE!</v>
      </c>
      <c r="B532" s="10" t="e">
        <f t="shared" ca="1" si="196"/>
        <v>#VALUE!</v>
      </c>
      <c r="C532" s="10" t="e">
        <f t="shared" ca="1" si="197"/>
        <v>#VALUE!</v>
      </c>
      <c r="D532" s="43" t="e">
        <f t="shared" ca="1" si="190"/>
        <v>#VALUE!</v>
      </c>
      <c r="E532" s="51" t="e">
        <f t="shared" ca="1" si="198"/>
        <v>#VALUE!</v>
      </c>
      <c r="F532" s="70" t="e">
        <f t="shared" ca="1" si="199"/>
        <v>#VALUE!</v>
      </c>
      <c r="G532" s="61" t="e">
        <f ca="1">IF(F532="",SUM($G$17:G531),IF(F532=12,(B532*$C$2*2),($C$2*B532)))</f>
        <v>#VALUE!</v>
      </c>
      <c r="H532" s="61" t="e">
        <f ca="1">IF(F532="",SUM($H$17:H531),IF($O$11=1,G532,IF($O$11=2,((G532/$C$2)*8.5%),IF($O$11=3,0,0))))</f>
        <v>#VALUE!</v>
      </c>
      <c r="I532" s="61" t="e">
        <f ca="1">IF(F532&lt;&gt;"",IF($H$4&lt;&gt;"Sim",(G532+H532)*$G$9,((G532+H532)*$G$8)),SUM($I$17:I531))</f>
        <v>#VALUE!</v>
      </c>
      <c r="J532" s="61" t="e">
        <f t="shared" ca="1" si="191"/>
        <v>#VALUE!</v>
      </c>
      <c r="K532" s="61">
        <f t="shared" si="192"/>
        <v>0</v>
      </c>
      <c r="L532" s="61">
        <f t="shared" si="193"/>
        <v>0</v>
      </c>
      <c r="M532" s="61">
        <f t="shared" si="194"/>
        <v>0</v>
      </c>
      <c r="N532" s="61" t="e">
        <f ca="1">IF(F532&lt;&gt;"",SUM(J532:M532),SUM($N$17:N531))</f>
        <v>#VALUE!</v>
      </c>
      <c r="O532" s="8" t="e">
        <f ca="1">IF(F532="",SUM($O$17:O531),P531*$H$1)</f>
        <v>#VALUE!</v>
      </c>
      <c r="P532" s="8" t="e">
        <f t="shared" ca="1" si="200"/>
        <v>#VALUE!</v>
      </c>
    </row>
    <row r="533" spans="1:16" x14ac:dyDescent="0.25">
      <c r="A533" s="10" t="e">
        <f t="shared" ca="1" si="195"/>
        <v>#VALUE!</v>
      </c>
      <c r="B533" s="10" t="e">
        <f t="shared" ca="1" si="196"/>
        <v>#VALUE!</v>
      </c>
      <c r="C533" s="10" t="e">
        <f t="shared" ca="1" si="197"/>
        <v>#VALUE!</v>
      </c>
      <c r="D533" s="43" t="e">
        <f t="shared" ca="1" si="190"/>
        <v>#VALUE!</v>
      </c>
      <c r="E533" s="51" t="e">
        <f t="shared" ca="1" si="198"/>
        <v>#VALUE!</v>
      </c>
      <c r="F533" s="70" t="e">
        <f t="shared" ca="1" si="199"/>
        <v>#VALUE!</v>
      </c>
      <c r="G533" s="61" t="e">
        <f ca="1">IF(F533="",SUM($G$17:G532),IF(F533=12,(B533*$C$2*2),($C$2*B533)))</f>
        <v>#VALUE!</v>
      </c>
      <c r="H533" s="61" t="e">
        <f ca="1">IF(F533="",SUM($H$17:H532),IF($O$11=1,G533,IF($O$11=2,((G533/$C$2)*8.5%),IF($O$11=3,0,0))))</f>
        <v>#VALUE!</v>
      </c>
      <c r="I533" s="61" t="e">
        <f ca="1">IF(F533&lt;&gt;"",IF($H$4&lt;&gt;"Sim",(G533+H533)*$G$9,((G533+H533)*$G$8)),SUM($I$17:I532))</f>
        <v>#VALUE!</v>
      </c>
      <c r="J533" s="61" t="e">
        <f t="shared" ca="1" si="191"/>
        <v>#VALUE!</v>
      </c>
      <c r="K533" s="61">
        <f t="shared" si="192"/>
        <v>0</v>
      </c>
      <c r="L533" s="61">
        <f t="shared" si="193"/>
        <v>0</v>
      </c>
      <c r="M533" s="61">
        <f t="shared" si="194"/>
        <v>0</v>
      </c>
      <c r="N533" s="61" t="e">
        <f ca="1">IF(F533&lt;&gt;"",SUM(J533:M533),SUM($N$17:N532))</f>
        <v>#VALUE!</v>
      </c>
      <c r="O533" s="8" t="e">
        <f ca="1">IF(F533="",SUM($O$17:O532),P532*$H$1)</f>
        <v>#VALUE!</v>
      </c>
      <c r="P533" s="8" t="e">
        <f t="shared" ca="1" si="200"/>
        <v>#VALUE!</v>
      </c>
    </row>
    <row r="534" spans="1:16" x14ac:dyDescent="0.25">
      <c r="A534" s="10" t="e">
        <f t="shared" ca="1" si="195"/>
        <v>#VALUE!</v>
      </c>
      <c r="B534" s="10" t="e">
        <f t="shared" ca="1" si="196"/>
        <v>#VALUE!</v>
      </c>
      <c r="C534" s="10" t="e">
        <f t="shared" ca="1" si="197"/>
        <v>#VALUE!</v>
      </c>
      <c r="D534" s="43" t="e">
        <f t="shared" ca="1" si="190"/>
        <v>#VALUE!</v>
      </c>
      <c r="E534" s="51" t="e">
        <f t="shared" ca="1" si="198"/>
        <v>#VALUE!</v>
      </c>
      <c r="F534" s="70" t="e">
        <f t="shared" ca="1" si="199"/>
        <v>#VALUE!</v>
      </c>
      <c r="G534" s="61" t="e">
        <f ca="1">IF(F534="",SUM($G$17:G533),IF(F534=12,(B534*$C$2*2),($C$2*B534)))</f>
        <v>#VALUE!</v>
      </c>
      <c r="H534" s="61" t="e">
        <f ca="1">IF(F534="",SUM($H$17:H533),IF($O$11=1,G534,IF($O$11=2,((G534/$C$2)*8.5%),IF($O$11=3,0,0))))</f>
        <v>#VALUE!</v>
      </c>
      <c r="I534" s="61" t="e">
        <f ca="1">IF(F534&lt;&gt;"",IF($H$4&lt;&gt;"Sim",(G534+H534)*$G$9,((G534+H534)*$G$8)),SUM($I$17:I533))</f>
        <v>#VALUE!</v>
      </c>
      <c r="J534" s="61" t="e">
        <f t="shared" ca="1" si="191"/>
        <v>#VALUE!</v>
      </c>
      <c r="K534" s="61">
        <f t="shared" si="192"/>
        <v>0</v>
      </c>
      <c r="L534" s="61">
        <f t="shared" si="193"/>
        <v>0</v>
      </c>
      <c r="M534" s="61">
        <f t="shared" si="194"/>
        <v>0</v>
      </c>
      <c r="N534" s="61" t="e">
        <f ca="1">IF(F534&lt;&gt;"",SUM(J534:M534),SUM($N$17:N533))</f>
        <v>#VALUE!</v>
      </c>
      <c r="O534" s="8" t="e">
        <f ca="1">IF(F534="",SUM($O$17:O533),P533*$H$1)</f>
        <v>#VALUE!</v>
      </c>
      <c r="P534" s="8" t="e">
        <f t="shared" ca="1" si="200"/>
        <v>#VALUE!</v>
      </c>
    </row>
    <row r="535" spans="1:16" x14ac:dyDescent="0.25">
      <c r="A535" s="10" t="e">
        <f t="shared" ca="1" si="195"/>
        <v>#VALUE!</v>
      </c>
      <c r="B535" s="10" t="e">
        <f t="shared" ca="1" si="196"/>
        <v>#VALUE!</v>
      </c>
      <c r="C535" s="10" t="e">
        <f t="shared" ca="1" si="197"/>
        <v>#VALUE!</v>
      </c>
      <c r="D535" s="43" t="e">
        <f t="shared" ca="1" si="190"/>
        <v>#VALUE!</v>
      </c>
      <c r="E535" s="51" t="e">
        <f t="shared" ca="1" si="198"/>
        <v>#VALUE!</v>
      </c>
      <c r="F535" s="70" t="e">
        <f t="shared" ca="1" si="199"/>
        <v>#VALUE!</v>
      </c>
      <c r="G535" s="61" t="e">
        <f ca="1">IF(F535="",SUM($G$17:G534),IF(F535=12,(B535*$C$2*2),($C$2*B535)))</f>
        <v>#VALUE!</v>
      </c>
      <c r="H535" s="61" t="e">
        <f ca="1">IF(F535="",SUM($H$17:H534),IF($O$11=1,G535,IF($O$11=2,((G535/$C$2)*8.5%),IF($O$11=3,0,0))))</f>
        <v>#VALUE!</v>
      </c>
      <c r="I535" s="61" t="e">
        <f ca="1">IF(F535&lt;&gt;"",IF($H$4&lt;&gt;"Sim",(G535+H535)*$G$9,((G535+H535)*$G$8)),SUM($I$17:I534))</f>
        <v>#VALUE!</v>
      </c>
      <c r="J535" s="61" t="e">
        <f t="shared" ca="1" si="191"/>
        <v>#VALUE!</v>
      </c>
      <c r="K535" s="61">
        <f t="shared" si="192"/>
        <v>0</v>
      </c>
      <c r="L535" s="61">
        <f t="shared" si="193"/>
        <v>0</v>
      </c>
      <c r="M535" s="61">
        <f t="shared" si="194"/>
        <v>0</v>
      </c>
      <c r="N535" s="61" t="e">
        <f ca="1">IF(F535&lt;&gt;"",SUM(J535:M535),SUM($N$17:N534))</f>
        <v>#VALUE!</v>
      </c>
      <c r="O535" s="8" t="e">
        <f ca="1">IF(F535="",SUM($O$17:O534),P534*$H$1)</f>
        <v>#VALUE!</v>
      </c>
      <c r="P535" s="8" t="e">
        <f t="shared" ca="1" si="200"/>
        <v>#VALUE!</v>
      </c>
    </row>
    <row r="536" spans="1:16" x14ac:dyDescent="0.25">
      <c r="A536" s="10" t="e">
        <f t="shared" ca="1" si="195"/>
        <v>#VALUE!</v>
      </c>
      <c r="B536" s="10" t="e">
        <f t="shared" ca="1" si="196"/>
        <v>#VALUE!</v>
      </c>
      <c r="C536" s="10" t="e">
        <f t="shared" ca="1" si="197"/>
        <v>#VALUE!</v>
      </c>
      <c r="D536" s="43" t="e">
        <f t="shared" ca="1" si="190"/>
        <v>#VALUE!</v>
      </c>
      <c r="E536" s="51" t="e">
        <f t="shared" ca="1" si="198"/>
        <v>#VALUE!</v>
      </c>
      <c r="F536" s="70" t="e">
        <f t="shared" ca="1" si="199"/>
        <v>#VALUE!</v>
      </c>
      <c r="G536" s="61" t="e">
        <f ca="1">IF(F536="",SUM($G$17:G535),IF(F536=12,(B536*$C$2*2),($C$2*B536)))</f>
        <v>#VALUE!</v>
      </c>
      <c r="H536" s="61" t="e">
        <f ca="1">IF(F536="",SUM($H$17:H535),IF($O$11=1,G536,IF($O$11=2,((G536/$C$2)*8.5%),IF($O$11=3,0,0))))</f>
        <v>#VALUE!</v>
      </c>
      <c r="I536" s="61" t="e">
        <f ca="1">IF(F536&lt;&gt;"",IF($H$4&lt;&gt;"Sim",(G536+H536)*$G$9,((G536+H536)*$G$8)),SUM($I$17:I535))</f>
        <v>#VALUE!</v>
      </c>
      <c r="J536" s="61" t="e">
        <f t="shared" ca="1" si="191"/>
        <v>#VALUE!</v>
      </c>
      <c r="K536" s="61">
        <f t="shared" si="192"/>
        <v>0</v>
      </c>
      <c r="L536" s="61">
        <f t="shared" si="193"/>
        <v>0</v>
      </c>
      <c r="M536" s="61">
        <f t="shared" si="194"/>
        <v>0</v>
      </c>
      <c r="N536" s="61" t="e">
        <f ca="1">IF(F536&lt;&gt;"",SUM(J536:M536),SUM($N$17:N535))</f>
        <v>#VALUE!</v>
      </c>
      <c r="O536" s="8" t="e">
        <f ca="1">IF(F536="",SUM($O$17:O535),P535*$H$1)</f>
        <v>#VALUE!</v>
      </c>
      <c r="P536" s="8" t="e">
        <f t="shared" ca="1" si="200"/>
        <v>#VALUE!</v>
      </c>
    </row>
    <row r="537" spans="1:16" x14ac:dyDescent="0.25">
      <c r="A537" s="10" t="e">
        <f t="shared" ca="1" si="195"/>
        <v>#VALUE!</v>
      </c>
      <c r="B537" s="10" t="e">
        <f t="shared" ca="1" si="196"/>
        <v>#VALUE!</v>
      </c>
      <c r="C537" s="10" t="e">
        <f t="shared" ca="1" si="197"/>
        <v>#VALUE!</v>
      </c>
      <c r="D537" s="43" t="e">
        <f t="shared" ca="1" si="190"/>
        <v>#VALUE!</v>
      </c>
      <c r="E537" s="51" t="e">
        <f t="shared" ca="1" si="198"/>
        <v>#VALUE!</v>
      </c>
      <c r="F537" s="70" t="e">
        <f t="shared" ca="1" si="199"/>
        <v>#VALUE!</v>
      </c>
      <c r="G537" s="61" t="e">
        <f ca="1">IF(F537="",SUM($G$17:G536),IF(F537=12,(B537*$C$2*2),($C$2*B537)))</f>
        <v>#VALUE!</v>
      </c>
      <c r="H537" s="61" t="e">
        <f ca="1">IF(F537="",SUM($H$17:H536),IF($O$11=1,G537,IF($O$11=2,((G537/$C$2)*8.5%),IF($O$11=3,0,0))))</f>
        <v>#VALUE!</v>
      </c>
      <c r="I537" s="61" t="e">
        <f ca="1">IF(F537&lt;&gt;"",IF($H$4&lt;&gt;"Sim",(G537+H537)*$G$9,((G537+H537)*$G$8)),SUM($I$17:I536))</f>
        <v>#VALUE!</v>
      </c>
      <c r="J537" s="61" t="e">
        <f t="shared" ca="1" si="191"/>
        <v>#VALUE!</v>
      </c>
      <c r="K537" s="61">
        <f t="shared" si="192"/>
        <v>0</v>
      </c>
      <c r="L537" s="61">
        <f t="shared" si="193"/>
        <v>0</v>
      </c>
      <c r="M537" s="61">
        <f t="shared" si="194"/>
        <v>0</v>
      </c>
      <c r="N537" s="61" t="e">
        <f ca="1">IF(F537&lt;&gt;"",SUM(J537:M537),SUM($N$17:N536))</f>
        <v>#VALUE!</v>
      </c>
      <c r="O537" s="8" t="e">
        <f ca="1">IF(F537="",SUM($O$17:O536),P536*$H$1)</f>
        <v>#VALUE!</v>
      </c>
      <c r="P537" s="8" t="e">
        <f t="shared" ca="1" si="200"/>
        <v>#VALUE!</v>
      </c>
    </row>
    <row r="538" spans="1:16" x14ac:dyDescent="0.25">
      <c r="A538" s="10" t="e">
        <f t="shared" ca="1" si="195"/>
        <v>#VALUE!</v>
      </c>
      <c r="B538" s="10" t="e">
        <f t="shared" ca="1" si="196"/>
        <v>#VALUE!</v>
      </c>
      <c r="C538" s="10" t="e">
        <f t="shared" ca="1" si="197"/>
        <v>#VALUE!</v>
      </c>
      <c r="D538" s="43" t="e">
        <f t="shared" ca="1" si="190"/>
        <v>#VALUE!</v>
      </c>
      <c r="E538" s="51" t="e">
        <f t="shared" ca="1" si="198"/>
        <v>#VALUE!</v>
      </c>
      <c r="F538" s="70" t="e">
        <f t="shared" ca="1" si="199"/>
        <v>#VALUE!</v>
      </c>
      <c r="G538" s="61" t="e">
        <f ca="1">IF(F538="",SUM($G$17:G537),IF(F538=12,(B538*$C$2*2),($C$2*B538)))</f>
        <v>#VALUE!</v>
      </c>
      <c r="H538" s="61" t="e">
        <f ca="1">IF(F538="",SUM($H$17:H537),IF($O$11=1,G538,IF($O$11=2,((G538/$C$2)*8.5%),IF($O$11=3,0,0))))</f>
        <v>#VALUE!</v>
      </c>
      <c r="I538" s="61" t="e">
        <f ca="1">IF(F538&lt;&gt;"",IF($H$4&lt;&gt;"Sim",(G538+H538)*$G$9,((G538+H538)*$G$8)),SUM($I$17:I537))</f>
        <v>#VALUE!</v>
      </c>
      <c r="J538" s="61" t="e">
        <f t="shared" ca="1" si="191"/>
        <v>#VALUE!</v>
      </c>
      <c r="K538" s="61">
        <f t="shared" si="192"/>
        <v>0</v>
      </c>
      <c r="L538" s="61">
        <f t="shared" si="193"/>
        <v>0</v>
      </c>
      <c r="M538" s="61">
        <f t="shared" si="194"/>
        <v>0</v>
      </c>
      <c r="N538" s="61" t="e">
        <f ca="1">IF(F538&lt;&gt;"",SUM(J538:M538),SUM($N$17:N537))</f>
        <v>#VALUE!</v>
      </c>
      <c r="O538" s="8" t="e">
        <f ca="1">IF(F538="",SUM($O$17:O537),P537*$H$1)</f>
        <v>#VALUE!</v>
      </c>
      <c r="P538" s="8" t="e">
        <f t="shared" ca="1" si="200"/>
        <v>#VALUE!</v>
      </c>
    </row>
    <row r="539" spans="1:16" x14ac:dyDescent="0.25">
      <c r="A539" s="10" t="e">
        <f t="shared" ca="1" si="195"/>
        <v>#VALUE!</v>
      </c>
      <c r="B539" s="10" t="e">
        <f t="shared" ca="1" si="196"/>
        <v>#VALUE!</v>
      </c>
      <c r="C539" s="10" t="e">
        <f t="shared" ca="1" si="197"/>
        <v>#VALUE!</v>
      </c>
      <c r="D539" s="43" t="e">
        <f t="shared" ca="1" si="190"/>
        <v>#VALUE!</v>
      </c>
      <c r="E539" s="51" t="e">
        <f t="shared" ca="1" si="198"/>
        <v>#VALUE!</v>
      </c>
      <c r="F539" s="70" t="e">
        <f t="shared" ca="1" si="199"/>
        <v>#VALUE!</v>
      </c>
      <c r="G539" s="61" t="e">
        <f ca="1">IF(F539="",SUM($G$17:G538),IF(F539=12,(B539*$C$2*2),($C$2*B539)))</f>
        <v>#VALUE!</v>
      </c>
      <c r="H539" s="61" t="e">
        <f ca="1">IF(F539="",SUM($H$17:H538),IF($O$11=1,G539,IF($O$11=2,((G539/$C$2)*8.5%),IF($O$11=3,0,0))))</f>
        <v>#VALUE!</v>
      </c>
      <c r="I539" s="61" t="e">
        <f ca="1">IF(F539&lt;&gt;"",IF($H$4&lt;&gt;"Sim",(G539+H539)*$G$9,((G539+H539)*$G$8)),SUM($I$17:I538))</f>
        <v>#VALUE!</v>
      </c>
      <c r="J539" s="61" t="e">
        <f t="shared" ca="1" si="191"/>
        <v>#VALUE!</v>
      </c>
      <c r="K539" s="61">
        <f t="shared" si="192"/>
        <v>0</v>
      </c>
      <c r="L539" s="61">
        <f t="shared" si="193"/>
        <v>0</v>
      </c>
      <c r="M539" s="61">
        <f t="shared" si="194"/>
        <v>0</v>
      </c>
      <c r="N539" s="61" t="e">
        <f ca="1">IF(F539&lt;&gt;"",SUM(J539:M539),SUM($N$17:N538))</f>
        <v>#VALUE!</v>
      </c>
      <c r="O539" s="8" t="e">
        <f ca="1">IF(F539="",SUM($O$17:O538),P538*$H$1)</f>
        <v>#VALUE!</v>
      </c>
      <c r="P539" s="8" t="e">
        <f t="shared" ca="1" si="200"/>
        <v>#VALUE!</v>
      </c>
    </row>
    <row r="540" spans="1:16" x14ac:dyDescent="0.25">
      <c r="A540" s="10" t="e">
        <f t="shared" ca="1" si="195"/>
        <v>#VALUE!</v>
      </c>
      <c r="B540" s="10" t="e">
        <f t="shared" ca="1" si="196"/>
        <v>#VALUE!</v>
      </c>
      <c r="C540" s="10" t="e">
        <f t="shared" ca="1" si="197"/>
        <v>#VALUE!</v>
      </c>
      <c r="D540" s="43" t="e">
        <f t="shared" ca="1" si="190"/>
        <v>#VALUE!</v>
      </c>
      <c r="E540" s="51" t="e">
        <f t="shared" ca="1" si="198"/>
        <v>#VALUE!</v>
      </c>
      <c r="F540" s="70" t="e">
        <f t="shared" ca="1" si="199"/>
        <v>#VALUE!</v>
      </c>
      <c r="G540" s="61" t="e">
        <f ca="1">IF(F540="",SUM($G$17:G539),IF(F540=12,(B540*$C$2*2),($C$2*B540)))</f>
        <v>#VALUE!</v>
      </c>
      <c r="H540" s="61" t="e">
        <f ca="1">IF(F540="",SUM($H$17:H539),IF($O$11=1,G540,IF($O$11=2,((G540/$C$2)*8.5%),IF($O$11=3,0,0))))</f>
        <v>#VALUE!</v>
      </c>
      <c r="I540" s="61" t="e">
        <f ca="1">IF(F540&lt;&gt;"",IF($H$4&lt;&gt;"Sim",(G540+H540)*$G$9,((G540+H540)*$G$8)),SUM($I$17:I539))</f>
        <v>#VALUE!</v>
      </c>
      <c r="J540" s="61" t="e">
        <f t="shared" ca="1" si="191"/>
        <v>#VALUE!</v>
      </c>
      <c r="K540" s="61">
        <f t="shared" si="192"/>
        <v>0</v>
      </c>
      <c r="L540" s="61">
        <f t="shared" si="193"/>
        <v>0</v>
      </c>
      <c r="M540" s="61">
        <f t="shared" si="194"/>
        <v>0</v>
      </c>
      <c r="N540" s="61" t="e">
        <f ca="1">IF(F540&lt;&gt;"",SUM(J540:M540),SUM($N$17:N539))</f>
        <v>#VALUE!</v>
      </c>
      <c r="O540" s="8" t="e">
        <f ca="1">IF(F540="",SUM($O$17:O539),P539*$H$1)</f>
        <v>#VALUE!</v>
      </c>
      <c r="P540" s="8" t="e">
        <f t="shared" ca="1" si="200"/>
        <v>#VALUE!</v>
      </c>
    </row>
    <row r="541" spans="1:16" x14ac:dyDescent="0.25">
      <c r="A541" s="10" t="e">
        <f t="shared" ca="1" si="195"/>
        <v>#VALUE!</v>
      </c>
      <c r="B541" s="10" t="e">
        <f t="shared" ca="1" si="196"/>
        <v>#VALUE!</v>
      </c>
      <c r="C541" s="10" t="e">
        <f t="shared" ca="1" si="197"/>
        <v>#VALUE!</v>
      </c>
      <c r="D541" s="43" t="e">
        <f t="shared" ref="D541:D604" ca="1" si="201">IF(D540="","",IF($C$12=D540,"",EOMONTH((D540+28.5),0)))</f>
        <v>#VALUE!</v>
      </c>
      <c r="E541" s="51" t="e">
        <f t="shared" ca="1" si="198"/>
        <v>#VALUE!</v>
      </c>
      <c r="F541" s="70" t="e">
        <f t="shared" ca="1" si="199"/>
        <v>#VALUE!</v>
      </c>
      <c r="G541" s="61" t="e">
        <f ca="1">IF(F541="",SUM($G$17:G540),IF(F541=12,(B541*$C$2*2),($C$2*B541)))</f>
        <v>#VALUE!</v>
      </c>
      <c r="H541" s="61" t="e">
        <f ca="1">IF(F541="",SUM($H$17:H540),IF($O$11=1,G541,IF($O$11=2,((G541/$C$2)*8.5%),IF($O$11=3,0,0))))</f>
        <v>#VALUE!</v>
      </c>
      <c r="I541" s="61" t="e">
        <f ca="1">IF(F541&lt;&gt;"",IF($H$4&lt;&gt;"Sim",(G541+H541)*$G$9,((G541+H541)*$G$8)),SUM($I$17:I540))</f>
        <v>#VALUE!</v>
      </c>
      <c r="J541" s="61" t="e">
        <f t="shared" ca="1" si="191"/>
        <v>#VALUE!</v>
      </c>
      <c r="K541" s="61">
        <f t="shared" si="192"/>
        <v>0</v>
      </c>
      <c r="L541" s="61">
        <f t="shared" si="193"/>
        <v>0</v>
      </c>
      <c r="M541" s="61">
        <f t="shared" si="194"/>
        <v>0</v>
      </c>
      <c r="N541" s="61" t="e">
        <f ca="1">IF(F541&lt;&gt;"",SUM(J541:M541),SUM($N$17:N540))</f>
        <v>#VALUE!</v>
      </c>
      <c r="O541" s="8" t="e">
        <f ca="1">IF(F541="",SUM($O$17:O540),P540*$H$1)</f>
        <v>#VALUE!</v>
      </c>
      <c r="P541" s="8" t="e">
        <f t="shared" ca="1" si="200"/>
        <v>#VALUE!</v>
      </c>
    </row>
    <row r="542" spans="1:16" x14ac:dyDescent="0.25">
      <c r="A542" s="10" t="e">
        <f t="shared" ca="1" si="195"/>
        <v>#VALUE!</v>
      </c>
      <c r="B542" s="10" t="e">
        <f t="shared" ca="1" si="196"/>
        <v>#VALUE!</v>
      </c>
      <c r="C542" s="10" t="e">
        <f t="shared" ca="1" si="197"/>
        <v>#VALUE!</v>
      </c>
      <c r="D542" s="43" t="e">
        <f t="shared" ca="1" si="201"/>
        <v>#VALUE!</v>
      </c>
      <c r="E542" s="51" t="e">
        <f t="shared" ca="1" si="198"/>
        <v>#VALUE!</v>
      </c>
      <c r="F542" s="70" t="e">
        <f t="shared" ca="1" si="199"/>
        <v>#VALUE!</v>
      </c>
      <c r="G542" s="61" t="e">
        <f ca="1">IF(F542="",SUM($G$17:G541),IF(F542=12,(B542*$C$2*2),($C$2*B542)))</f>
        <v>#VALUE!</v>
      </c>
      <c r="H542" s="61" t="e">
        <f ca="1">IF(F542="",SUM($H$17:H541),IF($O$11=1,G542,IF($O$11=2,((G542/$C$2)*8.5%),IF($O$11=3,0,0))))</f>
        <v>#VALUE!</v>
      </c>
      <c r="I542" s="61" t="e">
        <f ca="1">IF(F542&lt;&gt;"",IF($H$4&lt;&gt;"Sim",(G542+H542)*$G$9,((G542+H542)*$G$8)),SUM($I$17:I541))</f>
        <v>#VALUE!</v>
      </c>
      <c r="J542" s="61" t="e">
        <f t="shared" ca="1" si="191"/>
        <v>#VALUE!</v>
      </c>
      <c r="K542" s="61">
        <f t="shared" si="192"/>
        <v>0</v>
      </c>
      <c r="L542" s="61">
        <f t="shared" si="193"/>
        <v>0</v>
      </c>
      <c r="M542" s="61">
        <f t="shared" si="194"/>
        <v>0</v>
      </c>
      <c r="N542" s="61" t="e">
        <f ca="1">IF(F542&lt;&gt;"",SUM(J542:M542),SUM($N$17:N541))</f>
        <v>#VALUE!</v>
      </c>
      <c r="O542" s="8" t="e">
        <f ca="1">IF(F542="",SUM($O$17:O541),P541*$H$1)</f>
        <v>#VALUE!</v>
      </c>
      <c r="P542" s="8" t="e">
        <f t="shared" ca="1" si="200"/>
        <v>#VALUE!</v>
      </c>
    </row>
    <row r="543" spans="1:16" x14ac:dyDescent="0.25">
      <c r="A543" s="10" t="e">
        <f t="shared" ca="1" si="195"/>
        <v>#VALUE!</v>
      </c>
      <c r="B543" s="10" t="e">
        <f t="shared" ca="1" si="196"/>
        <v>#VALUE!</v>
      </c>
      <c r="C543" s="10" t="e">
        <f t="shared" ca="1" si="197"/>
        <v>#VALUE!</v>
      </c>
      <c r="D543" s="43" t="e">
        <f t="shared" ca="1" si="201"/>
        <v>#VALUE!</v>
      </c>
      <c r="E543" s="51" t="e">
        <f t="shared" ca="1" si="198"/>
        <v>#VALUE!</v>
      </c>
      <c r="F543" s="70" t="e">
        <f t="shared" ca="1" si="199"/>
        <v>#VALUE!</v>
      </c>
      <c r="G543" s="61" t="e">
        <f ca="1">IF(F543="",SUM($G$17:G542),IF(F543=12,(B543*$C$2*2),($C$2*B543)))</f>
        <v>#VALUE!</v>
      </c>
      <c r="H543" s="61" t="e">
        <f ca="1">IF(F543="",SUM($H$17:H542),IF($O$11=1,G543,IF($O$11=2,((G543/$C$2)*8.5%),IF($O$11=3,0,0))))</f>
        <v>#VALUE!</v>
      </c>
      <c r="I543" s="61" t="e">
        <f ca="1">IF(F543&lt;&gt;"",IF($H$4&lt;&gt;"Sim",(G543+H543)*$G$9,((G543+H543)*$G$8)),SUM($I$17:I542))</f>
        <v>#VALUE!</v>
      </c>
      <c r="J543" s="61" t="e">
        <f t="shared" ca="1" si="191"/>
        <v>#VALUE!</v>
      </c>
      <c r="K543" s="61">
        <f t="shared" si="192"/>
        <v>0</v>
      </c>
      <c r="L543" s="61">
        <f t="shared" si="193"/>
        <v>0</v>
      </c>
      <c r="M543" s="61">
        <f t="shared" si="194"/>
        <v>0</v>
      </c>
      <c r="N543" s="61" t="e">
        <f ca="1">IF(F543&lt;&gt;"",SUM(J543:M543),SUM($N$17:N542))</f>
        <v>#VALUE!</v>
      </c>
      <c r="O543" s="8" t="e">
        <f ca="1">IF(F543="",SUM($O$17:O542),P542*$H$1)</f>
        <v>#VALUE!</v>
      </c>
      <c r="P543" s="8" t="e">
        <f t="shared" ca="1" si="200"/>
        <v>#VALUE!</v>
      </c>
    </row>
    <row r="544" spans="1:16" x14ac:dyDescent="0.25">
      <c r="A544" s="10" t="e">
        <f t="shared" ca="1" si="195"/>
        <v>#VALUE!</v>
      </c>
      <c r="B544" s="10" t="e">
        <f t="shared" ca="1" si="196"/>
        <v>#VALUE!</v>
      </c>
      <c r="C544" s="10" t="e">
        <f t="shared" ca="1" si="197"/>
        <v>#VALUE!</v>
      </c>
      <c r="D544" s="43" t="e">
        <f t="shared" ca="1" si="201"/>
        <v>#VALUE!</v>
      </c>
      <c r="E544" s="51" t="e">
        <f t="shared" ca="1" si="198"/>
        <v>#VALUE!</v>
      </c>
      <c r="F544" s="70" t="e">
        <f t="shared" ca="1" si="199"/>
        <v>#VALUE!</v>
      </c>
      <c r="G544" s="61" t="e">
        <f ca="1">IF(F544="",SUM($G$17:G543),IF(F544=12,(B544*$C$2*2),($C$2*B544)))</f>
        <v>#VALUE!</v>
      </c>
      <c r="H544" s="61" t="e">
        <f ca="1">IF(F544="",SUM($H$17:H543),IF($O$11=1,G544,IF($O$11=2,((G544/$C$2)*8.5%),IF($O$11=3,0,0))))</f>
        <v>#VALUE!</v>
      </c>
      <c r="I544" s="61" t="e">
        <f ca="1">IF(F544&lt;&gt;"",IF($H$4&lt;&gt;"Sim",(G544+H544)*$G$9,((G544+H544)*$G$8)),SUM($I$17:I543))</f>
        <v>#VALUE!</v>
      </c>
      <c r="J544" s="61" t="e">
        <f t="shared" ca="1" si="191"/>
        <v>#VALUE!</v>
      </c>
      <c r="K544" s="61">
        <f t="shared" si="192"/>
        <v>0</v>
      </c>
      <c r="L544" s="61">
        <f t="shared" si="193"/>
        <v>0</v>
      </c>
      <c r="M544" s="61">
        <f t="shared" si="194"/>
        <v>0</v>
      </c>
      <c r="N544" s="61" t="e">
        <f ca="1">IF(F544&lt;&gt;"",SUM(J544:M544),SUM($N$17:N543))</f>
        <v>#VALUE!</v>
      </c>
      <c r="O544" s="8" t="e">
        <f ca="1">IF(F544="",SUM($O$17:O543),P543*$H$1)</f>
        <v>#VALUE!</v>
      </c>
      <c r="P544" s="8" t="e">
        <f t="shared" ca="1" si="200"/>
        <v>#VALUE!</v>
      </c>
    </row>
    <row r="545" spans="1:16" x14ac:dyDescent="0.25">
      <c r="A545" s="10" t="e">
        <f t="shared" ca="1" si="195"/>
        <v>#VALUE!</v>
      </c>
      <c r="B545" s="10" t="e">
        <f t="shared" ca="1" si="196"/>
        <v>#VALUE!</v>
      </c>
      <c r="C545" s="10" t="e">
        <f t="shared" ca="1" si="197"/>
        <v>#VALUE!</v>
      </c>
      <c r="D545" s="43" t="e">
        <f t="shared" ca="1" si="201"/>
        <v>#VALUE!</v>
      </c>
      <c r="E545" s="51" t="e">
        <f t="shared" ca="1" si="198"/>
        <v>#VALUE!</v>
      </c>
      <c r="F545" s="70" t="e">
        <f t="shared" ca="1" si="199"/>
        <v>#VALUE!</v>
      </c>
      <c r="G545" s="61" t="e">
        <f ca="1">IF(F545="",SUM($G$17:G544),IF(F545=12,(B545*$C$2*2),($C$2*B545)))</f>
        <v>#VALUE!</v>
      </c>
      <c r="H545" s="61" t="e">
        <f ca="1">IF(F545="",SUM($H$17:H544),IF($O$11=1,G545,IF($O$11=2,((G545/$C$2)*8.5%),IF($O$11=3,0,0))))</f>
        <v>#VALUE!</v>
      </c>
      <c r="I545" s="61" t="e">
        <f ca="1">IF(F545&lt;&gt;"",IF($H$4&lt;&gt;"Sim",(G545+H545)*$G$9,((G545+H545)*$G$8)),SUM($I$17:I544))</f>
        <v>#VALUE!</v>
      </c>
      <c r="J545" s="61" t="e">
        <f t="shared" ca="1" si="191"/>
        <v>#VALUE!</v>
      </c>
      <c r="K545" s="61">
        <f t="shared" si="192"/>
        <v>0</v>
      </c>
      <c r="L545" s="61">
        <f t="shared" si="193"/>
        <v>0</v>
      </c>
      <c r="M545" s="61">
        <f t="shared" si="194"/>
        <v>0</v>
      </c>
      <c r="N545" s="61" t="e">
        <f ca="1">IF(F545&lt;&gt;"",SUM(J545:M545),SUM($N$17:N544))</f>
        <v>#VALUE!</v>
      </c>
      <c r="O545" s="8" t="e">
        <f ca="1">IF(F545="",SUM($O$17:O544),P544*$H$1)</f>
        <v>#VALUE!</v>
      </c>
      <c r="P545" s="8" t="e">
        <f t="shared" ca="1" si="200"/>
        <v>#VALUE!</v>
      </c>
    </row>
    <row r="546" spans="1:16" x14ac:dyDescent="0.25">
      <c r="A546" s="10" t="e">
        <f t="shared" ca="1" si="195"/>
        <v>#VALUE!</v>
      </c>
      <c r="B546" s="10" t="e">
        <f t="shared" ca="1" si="196"/>
        <v>#VALUE!</v>
      </c>
      <c r="C546" s="10" t="e">
        <f t="shared" ca="1" si="197"/>
        <v>#VALUE!</v>
      </c>
      <c r="D546" s="43" t="e">
        <f t="shared" ca="1" si="201"/>
        <v>#VALUE!</v>
      </c>
      <c r="E546" s="51" t="e">
        <f t="shared" ca="1" si="198"/>
        <v>#VALUE!</v>
      </c>
      <c r="F546" s="70" t="e">
        <f t="shared" ca="1" si="199"/>
        <v>#VALUE!</v>
      </c>
      <c r="G546" s="61" t="e">
        <f ca="1">IF(F546="",SUM($G$17:G545),IF(F546=12,(B546*$C$2*2),($C$2*B546)))</f>
        <v>#VALUE!</v>
      </c>
      <c r="H546" s="61" t="e">
        <f ca="1">IF(F546="",SUM($H$17:H545),IF($O$11=1,G546,IF($O$11=2,((G546/$C$2)*8.5%),IF($O$11=3,0,0))))</f>
        <v>#VALUE!</v>
      </c>
      <c r="I546" s="61" t="e">
        <f ca="1">IF(F546&lt;&gt;"",IF($H$4&lt;&gt;"Sim",(G546+H546)*$G$9,((G546+H546)*$G$8)),SUM($I$17:I545))</f>
        <v>#VALUE!</v>
      </c>
      <c r="J546" s="61" t="e">
        <f t="shared" ca="1" si="191"/>
        <v>#VALUE!</v>
      </c>
      <c r="K546" s="61">
        <f t="shared" si="192"/>
        <v>0</v>
      </c>
      <c r="L546" s="61">
        <f t="shared" si="193"/>
        <v>0</v>
      </c>
      <c r="M546" s="61">
        <f t="shared" si="194"/>
        <v>0</v>
      </c>
      <c r="N546" s="61" t="e">
        <f ca="1">IF(F546&lt;&gt;"",SUM(J546:M546),SUM($N$17:N545))</f>
        <v>#VALUE!</v>
      </c>
      <c r="O546" s="8" t="e">
        <f ca="1">IF(F546="",SUM($O$17:O545),P545*$H$1)</f>
        <v>#VALUE!</v>
      </c>
      <c r="P546" s="8" t="e">
        <f t="shared" ca="1" si="200"/>
        <v>#VALUE!</v>
      </c>
    </row>
    <row r="547" spans="1:16" x14ac:dyDescent="0.25">
      <c r="A547" s="10" t="e">
        <f t="shared" ca="1" si="195"/>
        <v>#VALUE!</v>
      </c>
      <c r="B547" s="10" t="e">
        <f t="shared" ca="1" si="196"/>
        <v>#VALUE!</v>
      </c>
      <c r="C547" s="10" t="e">
        <f t="shared" ca="1" si="197"/>
        <v>#VALUE!</v>
      </c>
      <c r="D547" s="43" t="e">
        <f t="shared" ca="1" si="201"/>
        <v>#VALUE!</v>
      </c>
      <c r="E547" s="51" t="e">
        <f t="shared" ca="1" si="198"/>
        <v>#VALUE!</v>
      </c>
      <c r="F547" s="70" t="e">
        <f t="shared" ca="1" si="199"/>
        <v>#VALUE!</v>
      </c>
      <c r="G547" s="61" t="e">
        <f ca="1">IF(F547="",SUM($G$17:G546),IF(F547=12,(B547*$C$2*2),($C$2*B547)))</f>
        <v>#VALUE!</v>
      </c>
      <c r="H547" s="61" t="e">
        <f ca="1">IF(F547="",SUM($H$17:H546),IF($O$11=1,G547,IF($O$11=2,((G547/$C$2)*8.5%),IF($O$11=3,0,0))))</f>
        <v>#VALUE!</v>
      </c>
      <c r="I547" s="61" t="e">
        <f ca="1">IF(F547&lt;&gt;"",IF($H$4&lt;&gt;"Sim",(G547+H547)*$G$9,((G547+H547)*$G$8)),SUM($I$17:I546))</f>
        <v>#VALUE!</v>
      </c>
      <c r="J547" s="61" t="e">
        <f t="shared" ca="1" si="191"/>
        <v>#VALUE!</v>
      </c>
      <c r="K547" s="61">
        <f t="shared" si="192"/>
        <v>0</v>
      </c>
      <c r="L547" s="61">
        <f t="shared" si="193"/>
        <v>0</v>
      </c>
      <c r="M547" s="61">
        <f t="shared" si="194"/>
        <v>0</v>
      </c>
      <c r="N547" s="61" t="e">
        <f ca="1">IF(F547&lt;&gt;"",SUM(J547:M547),SUM($N$17:N546))</f>
        <v>#VALUE!</v>
      </c>
      <c r="O547" s="8" t="e">
        <f ca="1">IF(F547="",SUM($O$17:O546),P546*$H$1)</f>
        <v>#VALUE!</v>
      </c>
      <c r="P547" s="8" t="e">
        <f t="shared" ca="1" si="200"/>
        <v>#VALUE!</v>
      </c>
    </row>
    <row r="548" spans="1:16" x14ac:dyDescent="0.25">
      <c r="A548" s="10" t="e">
        <f t="shared" ca="1" si="195"/>
        <v>#VALUE!</v>
      </c>
      <c r="B548" s="10" t="e">
        <f t="shared" ca="1" si="196"/>
        <v>#VALUE!</v>
      </c>
      <c r="C548" s="10" t="e">
        <f t="shared" ca="1" si="197"/>
        <v>#VALUE!</v>
      </c>
      <c r="D548" s="43" t="e">
        <f t="shared" ca="1" si="201"/>
        <v>#VALUE!</v>
      </c>
      <c r="E548" s="51" t="e">
        <f t="shared" ca="1" si="198"/>
        <v>#VALUE!</v>
      </c>
      <c r="F548" s="70" t="e">
        <f t="shared" ca="1" si="199"/>
        <v>#VALUE!</v>
      </c>
      <c r="G548" s="61" t="e">
        <f ca="1">IF(F548="",SUM($G$17:G547),IF(F548=12,(B548*$C$2*2),($C$2*B548)))</f>
        <v>#VALUE!</v>
      </c>
      <c r="H548" s="61" t="e">
        <f ca="1">IF(F548="",SUM($H$17:H547),IF($O$11=1,G548,IF($O$11=2,((G548/$C$2)*8.5%),IF($O$11=3,0,0))))</f>
        <v>#VALUE!</v>
      </c>
      <c r="I548" s="61" t="e">
        <f ca="1">IF(F548&lt;&gt;"",IF($H$4&lt;&gt;"Sim",(G548+H548)*$G$9,((G548+H548)*$G$8)),SUM($I$17:I547))</f>
        <v>#VALUE!</v>
      </c>
      <c r="J548" s="61" t="e">
        <f t="shared" ca="1" si="191"/>
        <v>#VALUE!</v>
      </c>
      <c r="K548" s="61">
        <f t="shared" si="192"/>
        <v>0</v>
      </c>
      <c r="L548" s="61">
        <f t="shared" si="193"/>
        <v>0</v>
      </c>
      <c r="M548" s="61">
        <f t="shared" si="194"/>
        <v>0</v>
      </c>
      <c r="N548" s="61" t="e">
        <f ca="1">IF(F548&lt;&gt;"",SUM(J548:M548),SUM($N$17:N547))</f>
        <v>#VALUE!</v>
      </c>
      <c r="O548" s="8" t="e">
        <f ca="1">IF(F548="",SUM($O$17:O547),P547*$H$1)</f>
        <v>#VALUE!</v>
      </c>
      <c r="P548" s="8" t="e">
        <f t="shared" ca="1" si="200"/>
        <v>#VALUE!</v>
      </c>
    </row>
    <row r="549" spans="1:16" x14ac:dyDescent="0.25">
      <c r="A549" s="10" t="e">
        <f t="shared" ca="1" si="195"/>
        <v>#VALUE!</v>
      </c>
      <c r="B549" s="10" t="e">
        <f t="shared" ca="1" si="196"/>
        <v>#VALUE!</v>
      </c>
      <c r="C549" s="10" t="e">
        <f t="shared" ca="1" si="197"/>
        <v>#VALUE!</v>
      </c>
      <c r="D549" s="43" t="e">
        <f t="shared" ca="1" si="201"/>
        <v>#VALUE!</v>
      </c>
      <c r="E549" s="51" t="e">
        <f t="shared" ca="1" si="198"/>
        <v>#VALUE!</v>
      </c>
      <c r="F549" s="70" t="e">
        <f t="shared" ca="1" si="199"/>
        <v>#VALUE!</v>
      </c>
      <c r="G549" s="61" t="e">
        <f ca="1">IF(F549="",SUM($G$17:G548),IF(F549=12,(B549*$C$2*2),($C$2*B549)))</f>
        <v>#VALUE!</v>
      </c>
      <c r="H549" s="61" t="e">
        <f ca="1">IF(F549="",SUM($H$17:H548),IF($O$11=1,G549,IF($O$11=2,((G549/$C$2)*8.5%),IF($O$11=3,0,0))))</f>
        <v>#VALUE!</v>
      </c>
      <c r="I549" s="61" t="e">
        <f ca="1">IF(F549&lt;&gt;"",IF($H$4&lt;&gt;"Sim",(G549+H549)*$G$9,((G549+H549)*$G$8)),SUM($I$17:I548))</f>
        <v>#VALUE!</v>
      </c>
      <c r="J549" s="61" t="e">
        <f t="shared" ca="1" si="191"/>
        <v>#VALUE!</v>
      </c>
      <c r="K549" s="61">
        <f t="shared" si="192"/>
        <v>0</v>
      </c>
      <c r="L549" s="61">
        <f t="shared" si="193"/>
        <v>0</v>
      </c>
      <c r="M549" s="61">
        <f t="shared" si="194"/>
        <v>0</v>
      </c>
      <c r="N549" s="61" t="e">
        <f ca="1">IF(F549&lt;&gt;"",SUM(J549:M549),SUM($N$17:N548))</f>
        <v>#VALUE!</v>
      </c>
      <c r="O549" s="8" t="e">
        <f ca="1">IF(F549="",SUM($O$17:O548),P548*$H$1)</f>
        <v>#VALUE!</v>
      </c>
      <c r="P549" s="8" t="e">
        <f t="shared" ca="1" si="200"/>
        <v>#VALUE!</v>
      </c>
    </row>
    <row r="550" spans="1:16" x14ac:dyDescent="0.25">
      <c r="A550" s="10" t="e">
        <f t="shared" ca="1" si="195"/>
        <v>#VALUE!</v>
      </c>
      <c r="B550" s="10" t="e">
        <f t="shared" ca="1" si="196"/>
        <v>#VALUE!</v>
      </c>
      <c r="C550" s="10" t="e">
        <f t="shared" ca="1" si="197"/>
        <v>#VALUE!</v>
      </c>
      <c r="D550" s="43" t="e">
        <f t="shared" ca="1" si="201"/>
        <v>#VALUE!</v>
      </c>
      <c r="E550" s="51" t="e">
        <f t="shared" ca="1" si="198"/>
        <v>#VALUE!</v>
      </c>
      <c r="F550" s="70" t="e">
        <f t="shared" ca="1" si="199"/>
        <v>#VALUE!</v>
      </c>
      <c r="G550" s="61" t="e">
        <f ca="1">IF(F550="",SUM($G$17:G549),IF(F550=12,(B550*$C$2*2),($C$2*B550)))</f>
        <v>#VALUE!</v>
      </c>
      <c r="H550" s="61" t="e">
        <f ca="1">IF(F550="",SUM($H$17:H549),IF($O$11=1,G550,IF($O$11=2,((G550/$C$2)*8.5%),IF($O$11=3,0,0))))</f>
        <v>#VALUE!</v>
      </c>
      <c r="I550" s="61" t="e">
        <f ca="1">IF(F550&lt;&gt;"",IF($H$4&lt;&gt;"Sim",(G550+H550)*$G$9,((G550+H550)*$G$8)),SUM($I$17:I549))</f>
        <v>#VALUE!</v>
      </c>
      <c r="J550" s="61" t="e">
        <f t="shared" ca="1" si="191"/>
        <v>#VALUE!</v>
      </c>
      <c r="K550" s="61">
        <f t="shared" si="192"/>
        <v>0</v>
      </c>
      <c r="L550" s="61">
        <f t="shared" si="193"/>
        <v>0</v>
      </c>
      <c r="M550" s="61">
        <f t="shared" si="194"/>
        <v>0</v>
      </c>
      <c r="N550" s="61" t="e">
        <f ca="1">IF(F550&lt;&gt;"",SUM(J550:M550),SUM($N$17:N549))</f>
        <v>#VALUE!</v>
      </c>
      <c r="O550" s="8" t="e">
        <f ca="1">IF(F550="",SUM($O$17:O549),P549*$H$1)</f>
        <v>#VALUE!</v>
      </c>
      <c r="P550" s="8" t="e">
        <f t="shared" ca="1" si="200"/>
        <v>#VALUE!</v>
      </c>
    </row>
    <row r="551" spans="1:16" x14ac:dyDescent="0.25">
      <c r="A551" s="10" t="e">
        <f t="shared" ca="1" si="195"/>
        <v>#VALUE!</v>
      </c>
      <c r="B551" s="10" t="e">
        <f t="shared" ca="1" si="196"/>
        <v>#VALUE!</v>
      </c>
      <c r="C551" s="10" t="e">
        <f t="shared" ca="1" si="197"/>
        <v>#VALUE!</v>
      </c>
      <c r="D551" s="43" t="e">
        <f t="shared" ca="1" si="201"/>
        <v>#VALUE!</v>
      </c>
      <c r="E551" s="51" t="e">
        <f t="shared" ca="1" si="198"/>
        <v>#VALUE!</v>
      </c>
      <c r="F551" s="70" t="e">
        <f t="shared" ca="1" si="199"/>
        <v>#VALUE!</v>
      </c>
      <c r="G551" s="61" t="e">
        <f ca="1">IF(F551="",SUM($G$17:G550),IF(F551=12,(B551*$C$2*2),($C$2*B551)))</f>
        <v>#VALUE!</v>
      </c>
      <c r="H551" s="61" t="e">
        <f ca="1">IF(F551="",SUM($H$17:H550),IF($O$11=1,G551,IF($O$11=2,((G551/$C$2)*8.5%),IF($O$11=3,0,0))))</f>
        <v>#VALUE!</v>
      </c>
      <c r="I551" s="61" t="e">
        <f ca="1">IF(F551&lt;&gt;"",IF($H$4&lt;&gt;"Sim",(G551+H551)*$G$9,((G551+H551)*$G$8)),SUM($I$17:I550))</f>
        <v>#VALUE!</v>
      </c>
      <c r="J551" s="61" t="e">
        <f t="shared" ca="1" si="191"/>
        <v>#VALUE!</v>
      </c>
      <c r="K551" s="61">
        <f t="shared" si="192"/>
        <v>0</v>
      </c>
      <c r="L551" s="61">
        <f t="shared" si="193"/>
        <v>0</v>
      </c>
      <c r="M551" s="61">
        <f t="shared" si="194"/>
        <v>0</v>
      </c>
      <c r="N551" s="61" t="e">
        <f ca="1">IF(F551&lt;&gt;"",SUM(J551:M551),SUM($N$17:N550))</f>
        <v>#VALUE!</v>
      </c>
      <c r="O551" s="8" t="e">
        <f ca="1">IF(F551="",SUM($O$17:O550),P550*$H$1)</f>
        <v>#VALUE!</v>
      </c>
      <c r="P551" s="8" t="e">
        <f t="shared" ca="1" si="200"/>
        <v>#VALUE!</v>
      </c>
    </row>
    <row r="552" spans="1:16" x14ac:dyDescent="0.25">
      <c r="A552" s="10" t="e">
        <f t="shared" ca="1" si="195"/>
        <v>#VALUE!</v>
      </c>
      <c r="B552" s="10" t="e">
        <f t="shared" ca="1" si="196"/>
        <v>#VALUE!</v>
      </c>
      <c r="C552" s="10" t="e">
        <f t="shared" ca="1" si="197"/>
        <v>#VALUE!</v>
      </c>
      <c r="D552" s="43" t="e">
        <f t="shared" ca="1" si="201"/>
        <v>#VALUE!</v>
      </c>
      <c r="E552" s="51" t="e">
        <f t="shared" ca="1" si="198"/>
        <v>#VALUE!</v>
      </c>
      <c r="F552" s="70" t="e">
        <f t="shared" ca="1" si="199"/>
        <v>#VALUE!</v>
      </c>
      <c r="G552" s="61" t="e">
        <f ca="1">IF(F552="",SUM($G$17:G551),IF(F552=12,(B552*$C$2*2),($C$2*B552)))</f>
        <v>#VALUE!</v>
      </c>
      <c r="H552" s="61" t="e">
        <f ca="1">IF(F552="",SUM($H$17:H551),IF($O$11=1,G552,IF($O$11=2,((G552/$C$2)*8.5%),IF($O$11=3,0,0))))</f>
        <v>#VALUE!</v>
      </c>
      <c r="I552" s="61" t="e">
        <f ca="1">IF(F552&lt;&gt;"",IF($H$4&lt;&gt;"Sim",(G552+H552)*$G$9,((G552+H552)*$G$8)),SUM($I$17:I551))</f>
        <v>#VALUE!</v>
      </c>
      <c r="J552" s="61" t="e">
        <f t="shared" ca="1" si="191"/>
        <v>#VALUE!</v>
      </c>
      <c r="K552" s="61">
        <f t="shared" si="192"/>
        <v>0</v>
      </c>
      <c r="L552" s="61">
        <f t="shared" si="193"/>
        <v>0</v>
      </c>
      <c r="M552" s="61">
        <f t="shared" si="194"/>
        <v>0</v>
      </c>
      <c r="N552" s="61" t="e">
        <f ca="1">IF(F552&lt;&gt;"",SUM(J552:M552),SUM($N$17:N551))</f>
        <v>#VALUE!</v>
      </c>
      <c r="O552" s="8" t="e">
        <f ca="1">IF(F552="",SUM($O$17:O551),P551*$H$1)</f>
        <v>#VALUE!</v>
      </c>
      <c r="P552" s="8" t="e">
        <f t="shared" ca="1" si="200"/>
        <v>#VALUE!</v>
      </c>
    </row>
    <row r="553" spans="1:16" x14ac:dyDescent="0.25">
      <c r="A553" s="10" t="e">
        <f t="shared" ca="1" si="195"/>
        <v>#VALUE!</v>
      </c>
      <c r="B553" s="10" t="e">
        <f t="shared" ca="1" si="196"/>
        <v>#VALUE!</v>
      </c>
      <c r="C553" s="10" t="e">
        <f t="shared" ca="1" si="197"/>
        <v>#VALUE!</v>
      </c>
      <c r="D553" s="43" t="e">
        <f t="shared" ca="1" si="201"/>
        <v>#VALUE!</v>
      </c>
      <c r="E553" s="51" t="e">
        <f t="shared" ca="1" si="198"/>
        <v>#VALUE!</v>
      </c>
      <c r="F553" s="70" t="e">
        <f t="shared" ca="1" si="199"/>
        <v>#VALUE!</v>
      </c>
      <c r="G553" s="61" t="e">
        <f ca="1">IF(F553="",SUM($G$17:G552),IF(F553=12,(B553*$C$2*2),($C$2*B553)))</f>
        <v>#VALUE!</v>
      </c>
      <c r="H553" s="61" t="e">
        <f ca="1">IF(F553="",SUM($H$17:H552),IF($O$11=1,G553,IF($O$11=2,((G553/$C$2)*8.5%),IF($O$11=3,0,0))))</f>
        <v>#VALUE!</v>
      </c>
      <c r="I553" s="61" t="e">
        <f ca="1">IF(F553&lt;&gt;"",IF($H$4&lt;&gt;"Sim",(G553+H553)*$G$9,((G553+H553)*$G$8)),SUM($I$17:I552))</f>
        <v>#VALUE!</v>
      </c>
      <c r="J553" s="61" t="e">
        <f t="shared" ca="1" si="191"/>
        <v>#VALUE!</v>
      </c>
      <c r="K553" s="61">
        <f t="shared" si="192"/>
        <v>0</v>
      </c>
      <c r="L553" s="61">
        <f t="shared" si="193"/>
        <v>0</v>
      </c>
      <c r="M553" s="61">
        <f t="shared" si="194"/>
        <v>0</v>
      </c>
      <c r="N553" s="61" t="e">
        <f ca="1">IF(F553&lt;&gt;"",SUM(J553:M553),SUM($N$17:N552))</f>
        <v>#VALUE!</v>
      </c>
      <c r="O553" s="8" t="e">
        <f ca="1">IF(F553="",SUM($O$17:O552),P552*$H$1)</f>
        <v>#VALUE!</v>
      </c>
      <c r="P553" s="8" t="e">
        <f t="shared" ca="1" si="200"/>
        <v>#VALUE!</v>
      </c>
    </row>
    <row r="554" spans="1:16" x14ac:dyDescent="0.25">
      <c r="A554" s="10" t="e">
        <f t="shared" ca="1" si="195"/>
        <v>#VALUE!</v>
      </c>
      <c r="B554" s="10" t="e">
        <f t="shared" ca="1" si="196"/>
        <v>#VALUE!</v>
      </c>
      <c r="C554" s="10" t="e">
        <f t="shared" ca="1" si="197"/>
        <v>#VALUE!</v>
      </c>
      <c r="D554" s="43" t="e">
        <f t="shared" ca="1" si="201"/>
        <v>#VALUE!</v>
      </c>
      <c r="E554" s="51" t="e">
        <f t="shared" ca="1" si="198"/>
        <v>#VALUE!</v>
      </c>
      <c r="F554" s="70" t="e">
        <f t="shared" ca="1" si="199"/>
        <v>#VALUE!</v>
      </c>
      <c r="G554" s="61" t="e">
        <f ca="1">IF(F554="",SUM($G$17:G553),IF(F554=12,(B554*$C$2*2),($C$2*B554)))</f>
        <v>#VALUE!</v>
      </c>
      <c r="H554" s="61" t="e">
        <f ca="1">IF(F554="",SUM($H$17:H553),IF($O$11=1,G554,IF($O$11=2,((G554/$C$2)*8.5%),IF($O$11=3,0,0))))</f>
        <v>#VALUE!</v>
      </c>
      <c r="I554" s="61" t="e">
        <f ca="1">IF(F554&lt;&gt;"",IF($H$4&lt;&gt;"Sim",(G554+H554)*$G$9,((G554+H554)*$G$8)),SUM($I$17:I553))</f>
        <v>#VALUE!</v>
      </c>
      <c r="J554" s="61" t="e">
        <f t="shared" ca="1" si="191"/>
        <v>#VALUE!</v>
      </c>
      <c r="K554" s="61">
        <f t="shared" si="192"/>
        <v>0</v>
      </c>
      <c r="L554" s="61">
        <f t="shared" si="193"/>
        <v>0</v>
      </c>
      <c r="M554" s="61">
        <f t="shared" si="194"/>
        <v>0</v>
      </c>
      <c r="N554" s="61" t="e">
        <f ca="1">IF(F554&lt;&gt;"",SUM(J554:M554),SUM($N$17:N553))</f>
        <v>#VALUE!</v>
      </c>
      <c r="O554" s="8" t="e">
        <f ca="1">IF(F554="",SUM($O$17:O553),P553*$H$1)</f>
        <v>#VALUE!</v>
      </c>
      <c r="P554" s="8" t="e">
        <f t="shared" ca="1" si="200"/>
        <v>#VALUE!</v>
      </c>
    </row>
    <row r="555" spans="1:16" x14ac:dyDescent="0.25">
      <c r="A555" s="10" t="e">
        <f t="shared" ca="1" si="195"/>
        <v>#VALUE!</v>
      </c>
      <c r="B555" s="10" t="e">
        <f t="shared" ca="1" si="196"/>
        <v>#VALUE!</v>
      </c>
      <c r="C555" s="10" t="e">
        <f t="shared" ca="1" si="197"/>
        <v>#VALUE!</v>
      </c>
      <c r="D555" s="43" t="e">
        <f t="shared" ca="1" si="201"/>
        <v>#VALUE!</v>
      </c>
      <c r="E555" s="51" t="e">
        <f t="shared" ca="1" si="198"/>
        <v>#VALUE!</v>
      </c>
      <c r="F555" s="70" t="e">
        <f t="shared" ca="1" si="199"/>
        <v>#VALUE!</v>
      </c>
      <c r="G555" s="61" t="e">
        <f ca="1">IF(F555="",SUM($G$17:G554),IF(F555=12,(B555*$C$2*2),($C$2*B555)))</f>
        <v>#VALUE!</v>
      </c>
      <c r="H555" s="61" t="e">
        <f ca="1">IF(F555="",SUM($H$17:H554),IF($O$11=1,G555,IF($O$11=2,((G555/$C$2)*8.5%),IF($O$11=3,0,0))))</f>
        <v>#VALUE!</v>
      </c>
      <c r="I555" s="61" t="e">
        <f ca="1">IF(F555&lt;&gt;"",IF($H$4&lt;&gt;"Sim",(G555+H555)*$G$9,((G555+H555)*$G$8)),SUM($I$17:I554))</f>
        <v>#VALUE!</v>
      </c>
      <c r="J555" s="61" t="e">
        <f t="shared" ca="1" si="191"/>
        <v>#VALUE!</v>
      </c>
      <c r="K555" s="61">
        <f t="shared" si="192"/>
        <v>0</v>
      </c>
      <c r="L555" s="61">
        <f t="shared" si="193"/>
        <v>0</v>
      </c>
      <c r="M555" s="61">
        <f t="shared" si="194"/>
        <v>0</v>
      </c>
      <c r="N555" s="61" t="e">
        <f ca="1">IF(F555&lt;&gt;"",SUM(J555:M555),SUM($N$17:N554))</f>
        <v>#VALUE!</v>
      </c>
      <c r="O555" s="8" t="e">
        <f ca="1">IF(F555="",SUM($O$17:O554),P554*$H$1)</f>
        <v>#VALUE!</v>
      </c>
      <c r="P555" s="8" t="e">
        <f t="shared" ca="1" si="200"/>
        <v>#VALUE!</v>
      </c>
    </row>
    <row r="556" spans="1:16" x14ac:dyDescent="0.25">
      <c r="A556" s="10" t="e">
        <f t="shared" ca="1" si="195"/>
        <v>#VALUE!</v>
      </c>
      <c r="B556" s="10" t="e">
        <f t="shared" ca="1" si="196"/>
        <v>#VALUE!</v>
      </c>
      <c r="C556" s="10" t="e">
        <f t="shared" ca="1" si="197"/>
        <v>#VALUE!</v>
      </c>
      <c r="D556" s="43" t="e">
        <f t="shared" ca="1" si="201"/>
        <v>#VALUE!</v>
      </c>
      <c r="E556" s="51" t="e">
        <f t="shared" ca="1" si="198"/>
        <v>#VALUE!</v>
      </c>
      <c r="F556" s="70" t="e">
        <f t="shared" ca="1" si="199"/>
        <v>#VALUE!</v>
      </c>
      <c r="G556" s="61" t="e">
        <f ca="1">IF(F556="",SUM($G$17:G555),IF(F556=12,(B556*$C$2*2),($C$2*B556)))</f>
        <v>#VALUE!</v>
      </c>
      <c r="H556" s="61" t="e">
        <f ca="1">IF(F556="",SUM($H$17:H555),IF($O$11=1,G556,IF($O$11=2,((G556/$C$2)*8.5%),IF($O$11=3,0,0))))</f>
        <v>#VALUE!</v>
      </c>
      <c r="I556" s="61" t="e">
        <f ca="1">IF(F556&lt;&gt;"",IF($H$4&lt;&gt;"Sim",(G556+H556)*$G$9,((G556+H556)*$G$8)),SUM($I$17:I555))</f>
        <v>#VALUE!</v>
      </c>
      <c r="J556" s="61" t="e">
        <f t="shared" ca="1" si="191"/>
        <v>#VALUE!</v>
      </c>
      <c r="K556" s="61">
        <f t="shared" si="192"/>
        <v>0</v>
      </c>
      <c r="L556" s="61">
        <f t="shared" si="193"/>
        <v>0</v>
      </c>
      <c r="M556" s="61">
        <f t="shared" si="194"/>
        <v>0</v>
      </c>
      <c r="N556" s="61" t="e">
        <f ca="1">IF(F556&lt;&gt;"",SUM(J556:M556),SUM($N$17:N555))</f>
        <v>#VALUE!</v>
      </c>
      <c r="O556" s="8" t="e">
        <f ca="1">IF(F556="",SUM($O$17:O555),P555*$H$1)</f>
        <v>#VALUE!</v>
      </c>
      <c r="P556" s="8" t="e">
        <f t="shared" ca="1" si="200"/>
        <v>#VALUE!</v>
      </c>
    </row>
    <row r="557" spans="1:16" x14ac:dyDescent="0.25">
      <c r="A557" s="10" t="e">
        <f t="shared" ca="1" si="195"/>
        <v>#VALUE!</v>
      </c>
      <c r="B557" s="10" t="e">
        <f t="shared" ca="1" si="196"/>
        <v>#VALUE!</v>
      </c>
      <c r="C557" s="10" t="e">
        <f t="shared" ca="1" si="197"/>
        <v>#VALUE!</v>
      </c>
      <c r="D557" s="43" t="e">
        <f t="shared" ca="1" si="201"/>
        <v>#VALUE!</v>
      </c>
      <c r="E557" s="51" t="e">
        <f t="shared" ca="1" si="198"/>
        <v>#VALUE!</v>
      </c>
      <c r="F557" s="70" t="e">
        <f t="shared" ca="1" si="199"/>
        <v>#VALUE!</v>
      </c>
      <c r="G557" s="61" t="e">
        <f ca="1">IF(F557="",SUM($G$17:G556),IF(F557=12,(B557*$C$2*2),($C$2*B557)))</f>
        <v>#VALUE!</v>
      </c>
      <c r="H557" s="61" t="e">
        <f ca="1">IF(F557="",SUM($H$17:H556),IF($O$11=1,G557,IF($O$11=2,((G557/$C$2)*8.5%),IF($O$11=3,0,0))))</f>
        <v>#VALUE!</v>
      </c>
      <c r="I557" s="61" t="e">
        <f ca="1">IF(F557&lt;&gt;"",IF($H$4&lt;&gt;"Sim",(G557+H557)*$G$9,((G557+H557)*$G$8)),SUM($I$17:I556))</f>
        <v>#VALUE!</v>
      </c>
      <c r="J557" s="61" t="e">
        <f t="shared" ca="1" si="191"/>
        <v>#VALUE!</v>
      </c>
      <c r="K557" s="61">
        <f t="shared" si="192"/>
        <v>0</v>
      </c>
      <c r="L557" s="61">
        <f t="shared" si="193"/>
        <v>0</v>
      </c>
      <c r="M557" s="61">
        <f t="shared" si="194"/>
        <v>0</v>
      </c>
      <c r="N557" s="61" t="e">
        <f ca="1">IF(F557&lt;&gt;"",SUM(J557:M557),SUM($N$17:N556))</f>
        <v>#VALUE!</v>
      </c>
      <c r="O557" s="8" t="e">
        <f ca="1">IF(F557="",SUM($O$17:O556),P556*$H$1)</f>
        <v>#VALUE!</v>
      </c>
      <c r="P557" s="8" t="e">
        <f t="shared" ca="1" si="200"/>
        <v>#VALUE!</v>
      </c>
    </row>
    <row r="558" spans="1:16" x14ac:dyDescent="0.25">
      <c r="A558" s="10" t="e">
        <f t="shared" ca="1" si="195"/>
        <v>#VALUE!</v>
      </c>
      <c r="B558" s="10" t="e">
        <f t="shared" ca="1" si="196"/>
        <v>#VALUE!</v>
      </c>
      <c r="C558" s="10" t="e">
        <f t="shared" ca="1" si="197"/>
        <v>#VALUE!</v>
      </c>
      <c r="D558" s="43" t="e">
        <f t="shared" ca="1" si="201"/>
        <v>#VALUE!</v>
      </c>
      <c r="E558" s="51" t="e">
        <f t="shared" ca="1" si="198"/>
        <v>#VALUE!</v>
      </c>
      <c r="F558" s="70" t="e">
        <f t="shared" ca="1" si="199"/>
        <v>#VALUE!</v>
      </c>
      <c r="G558" s="61" t="e">
        <f ca="1">IF(F558="",SUM($G$17:G557),IF(F558=12,(B558*$C$2*2),($C$2*B558)))</f>
        <v>#VALUE!</v>
      </c>
      <c r="H558" s="61" t="e">
        <f ca="1">IF(F558="",SUM($H$17:H557),IF($O$11=1,G558,IF($O$11=2,((G558/$C$2)*8.5%),IF($O$11=3,0,0))))</f>
        <v>#VALUE!</v>
      </c>
      <c r="I558" s="61" t="e">
        <f ca="1">IF(F558&lt;&gt;"",IF($H$4&lt;&gt;"Sim",(G558+H558)*$G$9,((G558+H558)*$G$8)),SUM($I$17:I557))</f>
        <v>#VALUE!</v>
      </c>
      <c r="J558" s="61" t="e">
        <f t="shared" ca="1" si="191"/>
        <v>#VALUE!</v>
      </c>
      <c r="K558" s="61">
        <f t="shared" si="192"/>
        <v>0</v>
      </c>
      <c r="L558" s="61">
        <f t="shared" si="193"/>
        <v>0</v>
      </c>
      <c r="M558" s="61">
        <f t="shared" si="194"/>
        <v>0</v>
      </c>
      <c r="N558" s="61" t="e">
        <f ca="1">IF(F558&lt;&gt;"",SUM(J558:M558),SUM($N$17:N557))</f>
        <v>#VALUE!</v>
      </c>
      <c r="O558" s="8" t="e">
        <f ca="1">IF(F558="",SUM($O$17:O557),P557*$H$1)</f>
        <v>#VALUE!</v>
      </c>
      <c r="P558" s="8" t="e">
        <f t="shared" ca="1" si="200"/>
        <v>#VALUE!</v>
      </c>
    </row>
    <row r="559" spans="1:16" x14ac:dyDescent="0.25">
      <c r="A559" s="10" t="e">
        <f t="shared" ca="1" si="195"/>
        <v>#VALUE!</v>
      </c>
      <c r="B559" s="10" t="e">
        <f t="shared" ca="1" si="196"/>
        <v>#VALUE!</v>
      </c>
      <c r="C559" s="10" t="e">
        <f t="shared" ca="1" si="197"/>
        <v>#VALUE!</v>
      </c>
      <c r="D559" s="43" t="e">
        <f t="shared" ca="1" si="201"/>
        <v>#VALUE!</v>
      </c>
      <c r="E559" s="51" t="e">
        <f t="shared" ca="1" si="198"/>
        <v>#VALUE!</v>
      </c>
      <c r="F559" s="70" t="e">
        <f t="shared" ca="1" si="199"/>
        <v>#VALUE!</v>
      </c>
      <c r="G559" s="61" t="e">
        <f ca="1">IF(F559="",SUM($G$17:G558),IF(F559=12,(B559*$C$2*2),($C$2*B559)))</f>
        <v>#VALUE!</v>
      </c>
      <c r="H559" s="61" t="e">
        <f ca="1">IF(F559="",SUM($H$17:H558),IF($O$11=1,G559,IF($O$11=2,((G559/$C$2)*8.5%),IF($O$11=3,0,0))))</f>
        <v>#VALUE!</v>
      </c>
      <c r="I559" s="61" t="e">
        <f ca="1">IF(F559&lt;&gt;"",IF($H$4&lt;&gt;"Sim",(G559+H559)*$G$9,((G559+H559)*$G$8)),SUM($I$17:I558))</f>
        <v>#VALUE!</v>
      </c>
      <c r="J559" s="61" t="e">
        <f t="shared" ca="1" si="191"/>
        <v>#VALUE!</v>
      </c>
      <c r="K559" s="61">
        <f t="shared" si="192"/>
        <v>0</v>
      </c>
      <c r="L559" s="61">
        <f t="shared" si="193"/>
        <v>0</v>
      </c>
      <c r="M559" s="61">
        <f t="shared" si="194"/>
        <v>0</v>
      </c>
      <c r="N559" s="61" t="e">
        <f ca="1">IF(F559&lt;&gt;"",SUM(J559:M559),SUM($N$17:N558))</f>
        <v>#VALUE!</v>
      </c>
      <c r="O559" s="8" t="e">
        <f ca="1">IF(F559="",SUM($O$17:O558),P558*$H$1)</f>
        <v>#VALUE!</v>
      </c>
      <c r="P559" s="8" t="e">
        <f t="shared" ca="1" si="200"/>
        <v>#VALUE!</v>
      </c>
    </row>
    <row r="560" spans="1:16" x14ac:dyDescent="0.25">
      <c r="A560" s="10" t="e">
        <f t="shared" ca="1" si="195"/>
        <v>#VALUE!</v>
      </c>
      <c r="B560" s="10" t="e">
        <f t="shared" ca="1" si="196"/>
        <v>#VALUE!</v>
      </c>
      <c r="C560" s="10" t="e">
        <f t="shared" ca="1" si="197"/>
        <v>#VALUE!</v>
      </c>
      <c r="D560" s="43" t="e">
        <f t="shared" ca="1" si="201"/>
        <v>#VALUE!</v>
      </c>
      <c r="E560" s="51" t="e">
        <f t="shared" ca="1" si="198"/>
        <v>#VALUE!</v>
      </c>
      <c r="F560" s="70" t="e">
        <f t="shared" ca="1" si="199"/>
        <v>#VALUE!</v>
      </c>
      <c r="G560" s="61" t="e">
        <f ca="1">IF(F560="",SUM($G$17:G559),IF(F560=12,(B560*$C$2*2),($C$2*B560)))</f>
        <v>#VALUE!</v>
      </c>
      <c r="H560" s="61" t="e">
        <f ca="1">IF(F560="",SUM($H$17:H559),IF($O$11=1,G560,IF($O$11=2,((G560/$C$2)*8.5%),IF($O$11=3,0,0))))</f>
        <v>#VALUE!</v>
      </c>
      <c r="I560" s="61" t="e">
        <f ca="1">IF(F560&lt;&gt;"",IF($H$4&lt;&gt;"Sim",(G560+H560)*$G$9,((G560+H560)*$G$8)),SUM($I$17:I559))</f>
        <v>#VALUE!</v>
      </c>
      <c r="J560" s="61" t="e">
        <f t="shared" ca="1" si="191"/>
        <v>#VALUE!</v>
      </c>
      <c r="K560" s="61">
        <f t="shared" si="192"/>
        <v>0</v>
      </c>
      <c r="L560" s="61">
        <f t="shared" si="193"/>
        <v>0</v>
      </c>
      <c r="M560" s="61">
        <f t="shared" si="194"/>
        <v>0</v>
      </c>
      <c r="N560" s="61" t="e">
        <f ca="1">IF(F560&lt;&gt;"",SUM(J560:M560),SUM($N$17:N559))</f>
        <v>#VALUE!</v>
      </c>
      <c r="O560" s="8" t="e">
        <f ca="1">IF(F560="",SUM($O$17:O559),P559*$H$1)</f>
        <v>#VALUE!</v>
      </c>
      <c r="P560" s="8" t="e">
        <f t="shared" ca="1" si="200"/>
        <v>#VALUE!</v>
      </c>
    </row>
    <row r="561" spans="1:16" x14ac:dyDescent="0.25">
      <c r="A561" s="10" t="e">
        <f t="shared" ca="1" si="195"/>
        <v>#VALUE!</v>
      </c>
      <c r="B561" s="10" t="e">
        <f t="shared" ca="1" si="196"/>
        <v>#VALUE!</v>
      </c>
      <c r="C561" s="10" t="e">
        <f t="shared" ca="1" si="197"/>
        <v>#VALUE!</v>
      </c>
      <c r="D561" s="43" t="e">
        <f t="shared" ca="1" si="201"/>
        <v>#VALUE!</v>
      </c>
      <c r="E561" s="51" t="e">
        <f t="shared" ca="1" si="198"/>
        <v>#VALUE!</v>
      </c>
      <c r="F561" s="70" t="e">
        <f t="shared" ca="1" si="199"/>
        <v>#VALUE!</v>
      </c>
      <c r="G561" s="61" t="e">
        <f ca="1">IF(F561="",SUM($G$17:G560),IF(F561=12,(B561*$C$2*2),($C$2*B561)))</f>
        <v>#VALUE!</v>
      </c>
      <c r="H561" s="61" t="e">
        <f ca="1">IF(F561="",SUM($H$17:H560),IF($O$11=1,G561,IF($O$11=2,((G561/$C$2)*8.5%),IF($O$11=3,0,0))))</f>
        <v>#VALUE!</v>
      </c>
      <c r="I561" s="61" t="e">
        <f ca="1">IF(F561&lt;&gt;"",IF($H$4&lt;&gt;"Sim",(G561+H561)*$G$9,((G561+H561)*$G$8)),SUM($I$17:I560))</f>
        <v>#VALUE!</v>
      </c>
      <c r="J561" s="61" t="e">
        <f t="shared" ca="1" si="191"/>
        <v>#VALUE!</v>
      </c>
      <c r="K561" s="61">
        <f t="shared" si="192"/>
        <v>0</v>
      </c>
      <c r="L561" s="61">
        <f t="shared" si="193"/>
        <v>0</v>
      </c>
      <c r="M561" s="61">
        <f t="shared" si="194"/>
        <v>0</v>
      </c>
      <c r="N561" s="61" t="e">
        <f ca="1">IF(F561&lt;&gt;"",SUM(J561:M561),SUM($N$17:N560))</f>
        <v>#VALUE!</v>
      </c>
      <c r="O561" s="8" t="e">
        <f ca="1">IF(F561="",SUM($O$17:O560),P560*$H$1)</f>
        <v>#VALUE!</v>
      </c>
      <c r="P561" s="8" t="e">
        <f t="shared" ca="1" si="200"/>
        <v>#VALUE!</v>
      </c>
    </row>
    <row r="562" spans="1:16" x14ac:dyDescent="0.25">
      <c r="A562" s="10" t="e">
        <f t="shared" ca="1" si="195"/>
        <v>#VALUE!</v>
      </c>
      <c r="B562" s="10" t="e">
        <f t="shared" ca="1" si="196"/>
        <v>#VALUE!</v>
      </c>
      <c r="C562" s="10" t="e">
        <f t="shared" ca="1" si="197"/>
        <v>#VALUE!</v>
      </c>
      <c r="D562" s="43" t="e">
        <f t="shared" ca="1" si="201"/>
        <v>#VALUE!</v>
      </c>
      <c r="E562" s="51" t="e">
        <f t="shared" ca="1" si="198"/>
        <v>#VALUE!</v>
      </c>
      <c r="F562" s="70" t="e">
        <f t="shared" ca="1" si="199"/>
        <v>#VALUE!</v>
      </c>
      <c r="G562" s="61" t="e">
        <f ca="1">IF(F562="",SUM($G$17:G561),IF(F562=12,(B562*$C$2*2),($C$2*B562)))</f>
        <v>#VALUE!</v>
      </c>
      <c r="H562" s="61" t="e">
        <f ca="1">IF(F562="",SUM($H$17:H561),IF($O$11=1,G562,IF($O$11=2,((G562/$C$2)*8.5%),IF($O$11=3,0,0))))</f>
        <v>#VALUE!</v>
      </c>
      <c r="I562" s="61" t="e">
        <f ca="1">IF(F562&lt;&gt;"",IF($H$4&lt;&gt;"Sim",(G562+H562)*$G$9,((G562+H562)*$G$8)),SUM($I$17:I561))</f>
        <v>#VALUE!</v>
      </c>
      <c r="J562" s="61" t="e">
        <f t="shared" ca="1" si="191"/>
        <v>#VALUE!</v>
      </c>
      <c r="K562" s="61">
        <f t="shared" si="192"/>
        <v>0</v>
      </c>
      <c r="L562" s="61">
        <f t="shared" si="193"/>
        <v>0</v>
      </c>
      <c r="M562" s="61">
        <f t="shared" si="194"/>
        <v>0</v>
      </c>
      <c r="N562" s="61" t="e">
        <f ca="1">IF(F562&lt;&gt;"",SUM(J562:M562),SUM($N$17:N561))</f>
        <v>#VALUE!</v>
      </c>
      <c r="O562" s="8" t="e">
        <f ca="1">IF(F562="",SUM($O$17:O561),P561*$H$1)</f>
        <v>#VALUE!</v>
      </c>
      <c r="P562" s="8" t="e">
        <f t="shared" ca="1" si="200"/>
        <v>#VALUE!</v>
      </c>
    </row>
    <row r="563" spans="1:16" x14ac:dyDescent="0.25">
      <c r="A563" s="10" t="e">
        <f t="shared" ca="1" si="195"/>
        <v>#VALUE!</v>
      </c>
      <c r="B563" s="10" t="e">
        <f t="shared" ca="1" si="196"/>
        <v>#VALUE!</v>
      </c>
      <c r="C563" s="10" t="e">
        <f t="shared" ca="1" si="197"/>
        <v>#VALUE!</v>
      </c>
      <c r="D563" s="43" t="e">
        <f t="shared" ca="1" si="201"/>
        <v>#VALUE!</v>
      </c>
      <c r="E563" s="51" t="e">
        <f t="shared" ca="1" si="198"/>
        <v>#VALUE!</v>
      </c>
      <c r="F563" s="70" t="e">
        <f t="shared" ca="1" si="199"/>
        <v>#VALUE!</v>
      </c>
      <c r="G563" s="61" t="e">
        <f ca="1">IF(F563="",SUM($G$17:G562),IF(F563=12,(B563*$C$2*2),($C$2*B563)))</f>
        <v>#VALUE!</v>
      </c>
      <c r="H563" s="61" t="e">
        <f ca="1">IF(F563="",SUM($H$17:H562),IF($O$11=1,G563,IF($O$11=2,((G563/$C$2)*8.5%),IF($O$11=3,0,0))))</f>
        <v>#VALUE!</v>
      </c>
      <c r="I563" s="61" t="e">
        <f ca="1">IF(F563&lt;&gt;"",IF($H$4&lt;&gt;"Sim",(G563+H563)*$G$9,((G563+H563)*$G$8)),SUM($I$17:I562))</f>
        <v>#VALUE!</v>
      </c>
      <c r="J563" s="61" t="e">
        <f t="shared" ca="1" si="191"/>
        <v>#VALUE!</v>
      </c>
      <c r="K563" s="61">
        <f t="shared" si="192"/>
        <v>0</v>
      </c>
      <c r="L563" s="61">
        <f t="shared" si="193"/>
        <v>0</v>
      </c>
      <c r="M563" s="61">
        <f t="shared" si="194"/>
        <v>0</v>
      </c>
      <c r="N563" s="61" t="e">
        <f ca="1">IF(F563&lt;&gt;"",SUM(J563:M563),SUM($N$17:N562))</f>
        <v>#VALUE!</v>
      </c>
      <c r="O563" s="8" t="e">
        <f ca="1">IF(F563="",SUM($O$17:O562),P562*$H$1)</f>
        <v>#VALUE!</v>
      </c>
      <c r="P563" s="8" t="e">
        <f t="shared" ca="1" si="200"/>
        <v>#VALUE!</v>
      </c>
    </row>
    <row r="564" spans="1:16" x14ac:dyDescent="0.25">
      <c r="A564" s="10" t="e">
        <f t="shared" ca="1" si="195"/>
        <v>#VALUE!</v>
      </c>
      <c r="B564" s="10" t="e">
        <f t="shared" ca="1" si="196"/>
        <v>#VALUE!</v>
      </c>
      <c r="C564" s="10" t="e">
        <f t="shared" ca="1" si="197"/>
        <v>#VALUE!</v>
      </c>
      <c r="D564" s="43" t="e">
        <f t="shared" ca="1" si="201"/>
        <v>#VALUE!</v>
      </c>
      <c r="E564" s="51" t="e">
        <f t="shared" ca="1" si="198"/>
        <v>#VALUE!</v>
      </c>
      <c r="F564" s="70" t="e">
        <f t="shared" ca="1" si="199"/>
        <v>#VALUE!</v>
      </c>
      <c r="G564" s="61" t="e">
        <f ca="1">IF(F564="",SUM($G$17:G563),IF(F564=12,(B564*$C$2*2),($C$2*B564)))</f>
        <v>#VALUE!</v>
      </c>
      <c r="H564" s="61" t="e">
        <f ca="1">IF(F564="",SUM($H$17:H563),IF($O$11=1,G564,IF($O$11=2,((G564/$C$2)*8.5%),IF($O$11=3,0,0))))</f>
        <v>#VALUE!</v>
      </c>
      <c r="I564" s="61" t="e">
        <f ca="1">IF(F564&lt;&gt;"",IF($H$4&lt;&gt;"Sim",(G564+H564)*$G$9,((G564+H564)*$G$8)),SUM($I$17:I563))</f>
        <v>#VALUE!</v>
      </c>
      <c r="J564" s="61" t="e">
        <f t="shared" ca="1" si="191"/>
        <v>#VALUE!</v>
      </c>
      <c r="K564" s="61">
        <f t="shared" si="192"/>
        <v>0</v>
      </c>
      <c r="L564" s="61">
        <f t="shared" si="193"/>
        <v>0</v>
      </c>
      <c r="M564" s="61">
        <f t="shared" si="194"/>
        <v>0</v>
      </c>
      <c r="N564" s="61" t="e">
        <f ca="1">IF(F564&lt;&gt;"",SUM(J564:M564),SUM($N$17:N563))</f>
        <v>#VALUE!</v>
      </c>
      <c r="O564" s="8" t="e">
        <f ca="1">IF(F564="",SUM($O$17:O563),P563*$H$1)</f>
        <v>#VALUE!</v>
      </c>
      <c r="P564" s="8" t="e">
        <f t="shared" ca="1" si="200"/>
        <v>#VALUE!</v>
      </c>
    </row>
    <row r="565" spans="1:16" x14ac:dyDescent="0.25">
      <c r="A565" s="10" t="e">
        <f t="shared" ca="1" si="195"/>
        <v>#VALUE!</v>
      </c>
      <c r="B565" s="10" t="e">
        <f t="shared" ca="1" si="196"/>
        <v>#VALUE!</v>
      </c>
      <c r="C565" s="10" t="e">
        <f t="shared" ca="1" si="197"/>
        <v>#VALUE!</v>
      </c>
      <c r="D565" s="43" t="e">
        <f t="shared" ca="1" si="201"/>
        <v>#VALUE!</v>
      </c>
      <c r="E565" s="51" t="e">
        <f t="shared" ca="1" si="198"/>
        <v>#VALUE!</v>
      </c>
      <c r="F565" s="70" t="e">
        <f t="shared" ca="1" si="199"/>
        <v>#VALUE!</v>
      </c>
      <c r="G565" s="61" t="e">
        <f ca="1">IF(F565="",SUM($G$17:G564),IF(F565=12,(B565*$C$2*2),($C$2*B565)))</f>
        <v>#VALUE!</v>
      </c>
      <c r="H565" s="61" t="e">
        <f ca="1">IF(F565="",SUM($H$17:H564),IF($O$11=1,G565,IF($O$11=2,((G565/$C$2)*8.5%),IF($O$11=3,0,0))))</f>
        <v>#VALUE!</v>
      </c>
      <c r="I565" s="61" t="e">
        <f ca="1">IF(F565&lt;&gt;"",IF($H$4&lt;&gt;"Sim",(G565+H565)*$G$9,((G565+H565)*$G$8)),SUM($I$17:I564))</f>
        <v>#VALUE!</v>
      </c>
      <c r="J565" s="61" t="e">
        <f t="shared" ca="1" si="191"/>
        <v>#VALUE!</v>
      </c>
      <c r="K565" s="61">
        <f t="shared" si="192"/>
        <v>0</v>
      </c>
      <c r="L565" s="61">
        <f t="shared" si="193"/>
        <v>0</v>
      </c>
      <c r="M565" s="61">
        <f t="shared" si="194"/>
        <v>0</v>
      </c>
      <c r="N565" s="61" t="e">
        <f ca="1">IF(F565&lt;&gt;"",SUM(J565:M565),SUM($N$17:N564))</f>
        <v>#VALUE!</v>
      </c>
      <c r="O565" s="8" t="e">
        <f ca="1">IF(F565="",SUM($O$17:O564),P564*$H$1)</f>
        <v>#VALUE!</v>
      </c>
      <c r="P565" s="8" t="e">
        <f t="shared" ca="1" si="200"/>
        <v>#VALUE!</v>
      </c>
    </row>
    <row r="566" spans="1:16" x14ac:dyDescent="0.25">
      <c r="A566" s="10" t="e">
        <f t="shared" ca="1" si="195"/>
        <v>#VALUE!</v>
      </c>
      <c r="B566" s="10" t="e">
        <f t="shared" ca="1" si="196"/>
        <v>#VALUE!</v>
      </c>
      <c r="C566" s="10" t="e">
        <f t="shared" ca="1" si="197"/>
        <v>#VALUE!</v>
      </c>
      <c r="D566" s="43" t="e">
        <f t="shared" ca="1" si="201"/>
        <v>#VALUE!</v>
      </c>
      <c r="E566" s="51" t="e">
        <f t="shared" ca="1" si="198"/>
        <v>#VALUE!</v>
      </c>
      <c r="F566" s="70" t="e">
        <f t="shared" ca="1" si="199"/>
        <v>#VALUE!</v>
      </c>
      <c r="G566" s="61" t="e">
        <f ca="1">IF(F566="",SUM($G$17:G565),IF(F566=12,(B566*$C$2*2),($C$2*B566)))</f>
        <v>#VALUE!</v>
      </c>
      <c r="H566" s="61" t="e">
        <f ca="1">IF(F566="",SUM($H$17:H565),IF($O$11=1,G566,IF($O$11=2,((G566/$C$2)*8.5%),IF($O$11=3,0,0))))</f>
        <v>#VALUE!</v>
      </c>
      <c r="I566" s="61" t="e">
        <f ca="1">IF(F566&lt;&gt;"",IF($H$4&lt;&gt;"Sim",(G566+H566)*$G$9,((G566+H566)*$G$8)),SUM($I$17:I565))</f>
        <v>#VALUE!</v>
      </c>
      <c r="J566" s="61" t="e">
        <f t="shared" ca="1" si="191"/>
        <v>#VALUE!</v>
      </c>
      <c r="K566" s="61">
        <f t="shared" si="192"/>
        <v>0</v>
      </c>
      <c r="L566" s="61">
        <f t="shared" si="193"/>
        <v>0</v>
      </c>
      <c r="M566" s="61">
        <f t="shared" si="194"/>
        <v>0</v>
      </c>
      <c r="N566" s="61" t="e">
        <f ca="1">IF(F566&lt;&gt;"",SUM(J566:M566),SUM($N$17:N565))</f>
        <v>#VALUE!</v>
      </c>
      <c r="O566" s="8" t="e">
        <f ca="1">IF(F566="",SUM($O$17:O565),P565*$H$1)</f>
        <v>#VALUE!</v>
      </c>
      <c r="P566" s="8" t="e">
        <f t="shared" ca="1" si="200"/>
        <v>#VALUE!</v>
      </c>
    </row>
    <row r="567" spans="1:16" x14ac:dyDescent="0.25">
      <c r="A567" s="10" t="e">
        <f t="shared" ca="1" si="195"/>
        <v>#VALUE!</v>
      </c>
      <c r="B567" s="10" t="e">
        <f t="shared" ca="1" si="196"/>
        <v>#VALUE!</v>
      </c>
      <c r="C567" s="10" t="e">
        <f t="shared" ca="1" si="197"/>
        <v>#VALUE!</v>
      </c>
      <c r="D567" s="43" t="e">
        <f t="shared" ca="1" si="201"/>
        <v>#VALUE!</v>
      </c>
      <c r="E567" s="51" t="e">
        <f t="shared" ca="1" si="198"/>
        <v>#VALUE!</v>
      </c>
      <c r="F567" s="70" t="e">
        <f t="shared" ca="1" si="199"/>
        <v>#VALUE!</v>
      </c>
      <c r="G567" s="61" t="e">
        <f ca="1">IF(F567="",SUM($G$17:G566),IF(F567=12,(B567*$C$2*2),($C$2*B567)))</f>
        <v>#VALUE!</v>
      </c>
      <c r="H567" s="61" t="e">
        <f ca="1">IF(F567="",SUM($H$17:H566),IF($O$11=1,G567,IF($O$11=2,((G567/$C$2)*8.5%),IF($O$11=3,0,0))))</f>
        <v>#VALUE!</v>
      </c>
      <c r="I567" s="61" t="e">
        <f ca="1">IF(F567&lt;&gt;"",IF($H$4&lt;&gt;"Sim",(G567+H567)*$G$9,((G567+H567)*$G$8)),SUM($I$17:I566))</f>
        <v>#VALUE!</v>
      </c>
      <c r="J567" s="61" t="e">
        <f t="shared" ca="1" si="191"/>
        <v>#VALUE!</v>
      </c>
      <c r="K567" s="61">
        <f t="shared" si="192"/>
        <v>0</v>
      </c>
      <c r="L567" s="61">
        <f t="shared" si="193"/>
        <v>0</v>
      </c>
      <c r="M567" s="61">
        <f t="shared" si="194"/>
        <v>0</v>
      </c>
      <c r="N567" s="61" t="e">
        <f ca="1">IF(F567&lt;&gt;"",SUM(J567:M567),SUM($N$17:N566))</f>
        <v>#VALUE!</v>
      </c>
      <c r="O567" s="8" t="e">
        <f ca="1">IF(F567="",SUM($O$17:O566),P566*$H$1)</f>
        <v>#VALUE!</v>
      </c>
      <c r="P567" s="8" t="e">
        <f t="shared" ca="1" si="200"/>
        <v>#VALUE!</v>
      </c>
    </row>
    <row r="568" spans="1:16" x14ac:dyDescent="0.25">
      <c r="A568" s="10" t="e">
        <f t="shared" ca="1" si="195"/>
        <v>#VALUE!</v>
      </c>
      <c r="B568" s="10" t="e">
        <f t="shared" ca="1" si="196"/>
        <v>#VALUE!</v>
      </c>
      <c r="C568" s="10" t="e">
        <f t="shared" ca="1" si="197"/>
        <v>#VALUE!</v>
      </c>
      <c r="D568" s="43" t="e">
        <f t="shared" ca="1" si="201"/>
        <v>#VALUE!</v>
      </c>
      <c r="E568" s="51" t="e">
        <f t="shared" ca="1" si="198"/>
        <v>#VALUE!</v>
      </c>
      <c r="F568" s="70" t="e">
        <f t="shared" ca="1" si="199"/>
        <v>#VALUE!</v>
      </c>
      <c r="G568" s="61" t="e">
        <f ca="1">IF(F568="",SUM($G$17:G567),IF(F568=12,(B568*$C$2*2),($C$2*B568)))</f>
        <v>#VALUE!</v>
      </c>
      <c r="H568" s="61" t="e">
        <f ca="1">IF(F568="",SUM($H$17:H567),IF($O$11=1,G568,IF($O$11=2,((G568/$C$2)*8.5%),IF($O$11=3,0,0))))</f>
        <v>#VALUE!</v>
      </c>
      <c r="I568" s="61" t="e">
        <f ca="1">IF(F568&lt;&gt;"",IF($H$4&lt;&gt;"Sim",(G568+H568)*$G$9,((G568+H568)*$G$8)),SUM($I$17:I567))</f>
        <v>#VALUE!</v>
      </c>
      <c r="J568" s="61" t="e">
        <f t="shared" ca="1" si="191"/>
        <v>#VALUE!</v>
      </c>
      <c r="K568" s="61">
        <f t="shared" si="192"/>
        <v>0</v>
      </c>
      <c r="L568" s="61">
        <f t="shared" si="193"/>
        <v>0</v>
      </c>
      <c r="M568" s="61">
        <f t="shared" si="194"/>
        <v>0</v>
      </c>
      <c r="N568" s="61" t="e">
        <f ca="1">IF(F568&lt;&gt;"",SUM(J568:M568),SUM($N$17:N567))</f>
        <v>#VALUE!</v>
      </c>
      <c r="O568" s="8" t="e">
        <f ca="1">IF(F568="",SUM($O$17:O567),P567*$H$1)</f>
        <v>#VALUE!</v>
      </c>
      <c r="P568" s="8" t="e">
        <f t="shared" ca="1" si="200"/>
        <v>#VALUE!</v>
      </c>
    </row>
    <row r="569" spans="1:16" x14ac:dyDescent="0.25">
      <c r="A569" s="10" t="e">
        <f t="shared" ca="1" si="195"/>
        <v>#VALUE!</v>
      </c>
      <c r="B569" s="10" t="e">
        <f t="shared" ca="1" si="196"/>
        <v>#VALUE!</v>
      </c>
      <c r="C569" s="10" t="e">
        <f t="shared" ca="1" si="197"/>
        <v>#VALUE!</v>
      </c>
      <c r="D569" s="43" t="e">
        <f t="shared" ca="1" si="201"/>
        <v>#VALUE!</v>
      </c>
      <c r="E569" s="51" t="e">
        <f t="shared" ca="1" si="198"/>
        <v>#VALUE!</v>
      </c>
      <c r="F569" s="70" t="e">
        <f t="shared" ca="1" si="199"/>
        <v>#VALUE!</v>
      </c>
      <c r="G569" s="61" t="e">
        <f ca="1">IF(F569="",SUM($G$17:G568),IF(F569=12,(B569*$C$2*2),($C$2*B569)))</f>
        <v>#VALUE!</v>
      </c>
      <c r="H569" s="61" t="e">
        <f ca="1">IF(F569="",SUM($H$17:H568),IF($O$11=1,G569,IF($O$11=2,((G569/$C$2)*8.5%),IF($O$11=3,0,0))))</f>
        <v>#VALUE!</v>
      </c>
      <c r="I569" s="61" t="e">
        <f ca="1">IF(F569&lt;&gt;"",IF($H$4&lt;&gt;"Sim",(G569+H569)*$G$9,((G569+H569)*$G$8)),SUM($I$17:I568))</f>
        <v>#VALUE!</v>
      </c>
      <c r="J569" s="61" t="e">
        <f t="shared" ca="1" si="191"/>
        <v>#VALUE!</v>
      </c>
      <c r="K569" s="61">
        <f t="shared" si="192"/>
        <v>0</v>
      </c>
      <c r="L569" s="61">
        <f t="shared" si="193"/>
        <v>0</v>
      </c>
      <c r="M569" s="61">
        <f t="shared" si="194"/>
        <v>0</v>
      </c>
      <c r="N569" s="61" t="e">
        <f ca="1">IF(F569&lt;&gt;"",SUM(J569:M569),SUM($N$17:N568))</f>
        <v>#VALUE!</v>
      </c>
      <c r="O569" s="8" t="e">
        <f ca="1">IF(F569="",SUM($O$17:O568),P568*$H$1)</f>
        <v>#VALUE!</v>
      </c>
      <c r="P569" s="8" t="e">
        <f t="shared" ca="1" si="200"/>
        <v>#VALUE!</v>
      </c>
    </row>
    <row r="570" spans="1:16" x14ac:dyDescent="0.25">
      <c r="A570" s="10" t="e">
        <f t="shared" ca="1" si="195"/>
        <v>#VALUE!</v>
      </c>
      <c r="B570" s="10" t="e">
        <f t="shared" ca="1" si="196"/>
        <v>#VALUE!</v>
      </c>
      <c r="C570" s="10" t="e">
        <f t="shared" ca="1" si="197"/>
        <v>#VALUE!</v>
      </c>
      <c r="D570" s="43" t="e">
        <f t="shared" ca="1" si="201"/>
        <v>#VALUE!</v>
      </c>
      <c r="E570" s="51" t="e">
        <f t="shared" ca="1" si="198"/>
        <v>#VALUE!</v>
      </c>
      <c r="F570" s="70" t="e">
        <f t="shared" ca="1" si="199"/>
        <v>#VALUE!</v>
      </c>
      <c r="G570" s="61" t="e">
        <f ca="1">IF(F570="",SUM($G$17:G569),IF(F570=12,(B570*$C$2*2),($C$2*B570)))</f>
        <v>#VALUE!</v>
      </c>
      <c r="H570" s="61" t="e">
        <f ca="1">IF(F570="",SUM($H$17:H569),IF($O$11=1,G570,IF($O$11=2,((G570/$C$2)*8.5%),IF($O$11=3,0,0))))</f>
        <v>#VALUE!</v>
      </c>
      <c r="I570" s="61" t="e">
        <f ca="1">IF(F570&lt;&gt;"",IF($H$4&lt;&gt;"Sim",(G570+H570)*$G$9,((G570+H570)*$G$8)),SUM($I$17:I569))</f>
        <v>#VALUE!</v>
      </c>
      <c r="J570" s="61" t="e">
        <f t="shared" ca="1" si="191"/>
        <v>#VALUE!</v>
      </c>
      <c r="K570" s="61">
        <f t="shared" si="192"/>
        <v>0</v>
      </c>
      <c r="L570" s="61">
        <f t="shared" si="193"/>
        <v>0</v>
      </c>
      <c r="M570" s="61">
        <f t="shared" si="194"/>
        <v>0</v>
      </c>
      <c r="N570" s="61" t="e">
        <f ca="1">IF(F570&lt;&gt;"",SUM(J570:M570),SUM($N$17:N569))</f>
        <v>#VALUE!</v>
      </c>
      <c r="O570" s="8" t="e">
        <f ca="1">IF(F570="",SUM($O$17:O569),P569*$H$1)</f>
        <v>#VALUE!</v>
      </c>
      <c r="P570" s="8" t="e">
        <f t="shared" ca="1" si="200"/>
        <v>#VALUE!</v>
      </c>
    </row>
    <row r="571" spans="1:16" x14ac:dyDescent="0.25">
      <c r="A571" s="10" t="e">
        <f t="shared" ca="1" si="195"/>
        <v>#VALUE!</v>
      </c>
      <c r="B571" s="10" t="e">
        <f t="shared" ca="1" si="196"/>
        <v>#VALUE!</v>
      </c>
      <c r="C571" s="10" t="e">
        <f t="shared" ca="1" si="197"/>
        <v>#VALUE!</v>
      </c>
      <c r="D571" s="43" t="e">
        <f t="shared" ca="1" si="201"/>
        <v>#VALUE!</v>
      </c>
      <c r="E571" s="51" t="e">
        <f t="shared" ca="1" si="198"/>
        <v>#VALUE!</v>
      </c>
      <c r="F571" s="70" t="e">
        <f t="shared" ca="1" si="199"/>
        <v>#VALUE!</v>
      </c>
      <c r="G571" s="61" t="e">
        <f ca="1">IF(F571="",SUM($G$17:G570),IF(F571=12,(B571*$C$2*2),($C$2*B571)))</f>
        <v>#VALUE!</v>
      </c>
      <c r="H571" s="61" t="e">
        <f ca="1">IF(F571="",SUM($H$17:H570),IF($O$11=1,G571,IF($O$11=2,((G571/$C$2)*8.5%),IF($O$11=3,0,0))))</f>
        <v>#VALUE!</v>
      </c>
      <c r="I571" s="61" t="e">
        <f ca="1">IF(F571&lt;&gt;"",IF($H$4&lt;&gt;"Sim",(G571+H571)*$G$9,((G571+H571)*$G$8)),SUM($I$17:I570))</f>
        <v>#VALUE!</v>
      </c>
      <c r="J571" s="61" t="e">
        <f t="shared" ca="1" si="191"/>
        <v>#VALUE!</v>
      </c>
      <c r="K571" s="61">
        <f t="shared" si="192"/>
        <v>0</v>
      </c>
      <c r="L571" s="61">
        <f t="shared" si="193"/>
        <v>0</v>
      </c>
      <c r="M571" s="61">
        <f t="shared" si="194"/>
        <v>0</v>
      </c>
      <c r="N571" s="61" t="e">
        <f ca="1">IF(F571&lt;&gt;"",SUM(J571:M571),SUM($N$17:N570))</f>
        <v>#VALUE!</v>
      </c>
      <c r="O571" s="8" t="e">
        <f ca="1">IF(F571="",SUM($O$17:O570),P570*$H$1)</f>
        <v>#VALUE!</v>
      </c>
      <c r="P571" s="8" t="e">
        <f t="shared" ca="1" si="200"/>
        <v>#VALUE!</v>
      </c>
    </row>
    <row r="572" spans="1:16" x14ac:dyDescent="0.25">
      <c r="A572" s="10" t="e">
        <f t="shared" ca="1" si="195"/>
        <v>#VALUE!</v>
      </c>
      <c r="B572" s="10" t="e">
        <f t="shared" ca="1" si="196"/>
        <v>#VALUE!</v>
      </c>
      <c r="C572" s="10" t="e">
        <f t="shared" ca="1" si="197"/>
        <v>#VALUE!</v>
      </c>
      <c r="D572" s="43" t="e">
        <f t="shared" ca="1" si="201"/>
        <v>#VALUE!</v>
      </c>
      <c r="E572" s="51" t="e">
        <f t="shared" ca="1" si="198"/>
        <v>#VALUE!</v>
      </c>
      <c r="F572" s="70" t="e">
        <f t="shared" ca="1" si="199"/>
        <v>#VALUE!</v>
      </c>
      <c r="G572" s="61" t="e">
        <f ca="1">IF(F572="",SUM($G$17:G571),IF(F572=12,(B572*$C$2*2),($C$2*B572)))</f>
        <v>#VALUE!</v>
      </c>
      <c r="H572" s="61" t="e">
        <f ca="1">IF(F572="",SUM($H$17:H571),IF($O$11=1,G572,IF($O$11=2,((G572/$C$2)*8.5%),IF($O$11=3,0,0))))</f>
        <v>#VALUE!</v>
      </c>
      <c r="I572" s="61" t="e">
        <f ca="1">IF(F572&lt;&gt;"",IF($H$4&lt;&gt;"Sim",(G572+H572)*$G$9,((G572+H572)*$G$8)),SUM($I$17:I571))</f>
        <v>#VALUE!</v>
      </c>
      <c r="J572" s="61" t="e">
        <f t="shared" ca="1" si="191"/>
        <v>#VALUE!</v>
      </c>
      <c r="K572" s="61">
        <f t="shared" si="192"/>
        <v>0</v>
      </c>
      <c r="L572" s="61">
        <f t="shared" si="193"/>
        <v>0</v>
      </c>
      <c r="M572" s="61">
        <f t="shared" si="194"/>
        <v>0</v>
      </c>
      <c r="N572" s="61" t="e">
        <f ca="1">IF(F572&lt;&gt;"",SUM(J572:M572),SUM($N$17:N571))</f>
        <v>#VALUE!</v>
      </c>
      <c r="O572" s="8" t="e">
        <f ca="1">IF(F572="",SUM($O$17:O571),P571*$H$1)</f>
        <v>#VALUE!</v>
      </c>
      <c r="P572" s="8" t="e">
        <f t="shared" ca="1" si="200"/>
        <v>#VALUE!</v>
      </c>
    </row>
    <row r="573" spans="1:16" x14ac:dyDescent="0.25">
      <c r="A573" s="10" t="e">
        <f t="shared" ref="A573:A600" ca="1" si="202">IF(D573="","",IF(F572=12,(A572*$H$2)+A572,A572))</f>
        <v>#VALUE!</v>
      </c>
      <c r="B573" s="10" t="e">
        <f t="shared" ref="B573:B600" ca="1" si="203">IF(D573="","",IF(F572=12,(B572*$H$2)+B572,B572))</f>
        <v>#VALUE!</v>
      </c>
      <c r="C573" s="10" t="e">
        <f t="shared" ref="C573:C600" ca="1" si="204">IF(D573="","",IF(F572=12,(C572*$H$2)+C572,C572))</f>
        <v>#VALUE!</v>
      </c>
      <c r="D573" s="43" t="e">
        <f t="shared" ca="1" si="201"/>
        <v>#VALUE!</v>
      </c>
      <c r="E573" s="51" t="e">
        <f t="shared" ref="E573:E600" ca="1" si="205">IF(D573="","",YEAR(D573))</f>
        <v>#VALUE!</v>
      </c>
      <c r="F573" s="70" t="e">
        <f t="shared" ref="F573:F600" ca="1" si="206">IF(D573="","",(MONTH(D573)))</f>
        <v>#VALUE!</v>
      </c>
      <c r="G573" s="61" t="e">
        <f ca="1">IF(F573="",SUM($G$17:G572),IF(F573=12,(B573*$C$2*2),($C$2*B573)))</f>
        <v>#VALUE!</v>
      </c>
      <c r="H573" s="61" t="e">
        <f ca="1">IF(F573="",SUM($H$17:H572),IF($O$11=1,G573,IF($O$11=2,((G573/$C$2)*8.5%),IF($O$11=3,0,0))))</f>
        <v>#VALUE!</v>
      </c>
      <c r="I573" s="61" t="e">
        <f ca="1">IF(F573&lt;&gt;"",IF($H$4&lt;&gt;"Sim",(G573+H573)*$G$9,((G573+H573)*$G$8)),SUM($I$17:I572))</f>
        <v>#VALUE!</v>
      </c>
      <c r="J573" s="61" t="e">
        <f t="shared" ref="J573:J600" ca="1" si="207">IF(C569&lt;&gt;1,0,IF(D573=EOMONTH($C$7,0),$D$13,0))</f>
        <v>#VALUE!</v>
      </c>
      <c r="K573" s="61">
        <f t="shared" si="192"/>
        <v>0</v>
      </c>
      <c r="L573" s="61">
        <f t="shared" ref="L573:L600" si="208">IF($C$13&lt;&gt;3,0,IF(F573=6,$D$13,IF(F573=12,$D$13,0)))</f>
        <v>0</v>
      </c>
      <c r="M573" s="61">
        <f t="shared" ref="M573:M600" si="209">IF($C$13&lt;&gt;4,0,IF(F573=12,$D$13,0))</f>
        <v>0</v>
      </c>
      <c r="N573" s="61" t="e">
        <f ca="1">IF(F573&lt;&gt;"",SUM(J573:M573),SUM($N$17:N572))</f>
        <v>#VALUE!</v>
      </c>
      <c r="O573" s="8" t="e">
        <f ca="1">IF(F573="",SUM($O$17:O572),P572*$H$1)</f>
        <v>#VALUE!</v>
      </c>
      <c r="P573" s="8" t="e">
        <f t="shared" ca="1" si="200"/>
        <v>#VALUE!</v>
      </c>
    </row>
    <row r="574" spans="1:16" x14ac:dyDescent="0.25">
      <c r="A574" s="10" t="e">
        <f t="shared" ca="1" si="202"/>
        <v>#VALUE!</v>
      </c>
      <c r="B574" s="10" t="e">
        <f t="shared" ca="1" si="203"/>
        <v>#VALUE!</v>
      </c>
      <c r="C574" s="10" t="e">
        <f t="shared" ca="1" si="204"/>
        <v>#VALUE!</v>
      </c>
      <c r="D574" s="43" t="e">
        <f t="shared" ca="1" si="201"/>
        <v>#VALUE!</v>
      </c>
      <c r="E574" s="51" t="e">
        <f t="shared" ca="1" si="205"/>
        <v>#VALUE!</v>
      </c>
      <c r="F574" s="70" t="e">
        <f t="shared" ca="1" si="206"/>
        <v>#VALUE!</v>
      </c>
      <c r="G574" s="61" t="e">
        <f ca="1">IF(F574="",SUM($G$17:G573),IF(F574=12,(B574*$C$2*2),($C$2*B574)))</f>
        <v>#VALUE!</v>
      </c>
      <c r="H574" s="61" t="e">
        <f ca="1">IF(F574="",SUM($H$17:H573),IF($O$11=1,G574,IF($O$11=2,((G574/$C$2)*8.5%),IF($O$11=3,0,0))))</f>
        <v>#VALUE!</v>
      </c>
      <c r="I574" s="61" t="e">
        <f ca="1">IF(F574&lt;&gt;"",IF($H$4&lt;&gt;"Sim",(G574+H574)*$G$9,((G574+H574)*$G$8)),SUM($I$17:I573))</f>
        <v>#VALUE!</v>
      </c>
      <c r="J574" s="61" t="e">
        <f t="shared" ca="1" si="207"/>
        <v>#VALUE!</v>
      </c>
      <c r="K574" s="61">
        <f t="shared" si="192"/>
        <v>0</v>
      </c>
      <c r="L574" s="61">
        <f t="shared" si="208"/>
        <v>0</v>
      </c>
      <c r="M574" s="61">
        <f t="shared" si="209"/>
        <v>0</v>
      </c>
      <c r="N574" s="61" t="e">
        <f ca="1">IF(F574&lt;&gt;"",SUM(J574:M574),SUM($N$17:N573))</f>
        <v>#VALUE!</v>
      </c>
      <c r="O574" s="8" t="e">
        <f ca="1">IF(F574="",SUM($O$17:O573),P573*$H$1)</f>
        <v>#VALUE!</v>
      </c>
      <c r="P574" s="8" t="e">
        <f t="shared" ca="1" si="200"/>
        <v>#VALUE!</v>
      </c>
    </row>
    <row r="575" spans="1:16" x14ac:dyDescent="0.25">
      <c r="A575" s="10" t="e">
        <f t="shared" ca="1" si="202"/>
        <v>#VALUE!</v>
      </c>
      <c r="B575" s="10" t="e">
        <f t="shared" ca="1" si="203"/>
        <v>#VALUE!</v>
      </c>
      <c r="C575" s="10" t="e">
        <f t="shared" ca="1" si="204"/>
        <v>#VALUE!</v>
      </c>
      <c r="D575" s="43" t="e">
        <f t="shared" ca="1" si="201"/>
        <v>#VALUE!</v>
      </c>
      <c r="E575" s="51" t="e">
        <f t="shared" ca="1" si="205"/>
        <v>#VALUE!</v>
      </c>
      <c r="F575" s="70" t="e">
        <f t="shared" ca="1" si="206"/>
        <v>#VALUE!</v>
      </c>
      <c r="G575" s="61" t="e">
        <f ca="1">IF(F575="",SUM($G$17:G574),IF(F575=12,(B575*$C$2*2),($C$2*B575)))</f>
        <v>#VALUE!</v>
      </c>
      <c r="H575" s="61" t="e">
        <f ca="1">IF(F575="",SUM($H$17:H574),IF($O$11=1,G575,IF($O$11=2,((G575/$C$2)*8.5%),IF($O$11=3,0,0))))</f>
        <v>#VALUE!</v>
      </c>
      <c r="I575" s="61" t="e">
        <f ca="1">IF(F575&lt;&gt;"",IF($H$4&lt;&gt;"Sim",(G575+H575)*$G$9,((G575+H575)*$G$8)),SUM($I$17:I574))</f>
        <v>#VALUE!</v>
      </c>
      <c r="J575" s="61" t="e">
        <f t="shared" ca="1" si="207"/>
        <v>#VALUE!</v>
      </c>
      <c r="K575" s="61">
        <f t="shared" si="192"/>
        <v>0</v>
      </c>
      <c r="L575" s="61">
        <f t="shared" si="208"/>
        <v>0</v>
      </c>
      <c r="M575" s="61">
        <f t="shared" si="209"/>
        <v>0</v>
      </c>
      <c r="N575" s="61" t="e">
        <f ca="1">IF(F575&lt;&gt;"",SUM(J575:M575),SUM($N$17:N574))</f>
        <v>#VALUE!</v>
      </c>
      <c r="O575" s="8" t="e">
        <f ca="1">IF(F575="",SUM($O$17:O574),P574*$H$1)</f>
        <v>#VALUE!</v>
      </c>
      <c r="P575" s="8" t="e">
        <f t="shared" ca="1" si="200"/>
        <v>#VALUE!</v>
      </c>
    </row>
    <row r="576" spans="1:16" x14ac:dyDescent="0.25">
      <c r="A576" s="10" t="e">
        <f t="shared" ca="1" si="202"/>
        <v>#VALUE!</v>
      </c>
      <c r="B576" s="10" t="e">
        <f t="shared" ca="1" si="203"/>
        <v>#VALUE!</v>
      </c>
      <c r="C576" s="10" t="e">
        <f t="shared" ca="1" si="204"/>
        <v>#VALUE!</v>
      </c>
      <c r="D576" s="43" t="e">
        <f t="shared" ca="1" si="201"/>
        <v>#VALUE!</v>
      </c>
      <c r="E576" s="51" t="e">
        <f t="shared" ca="1" si="205"/>
        <v>#VALUE!</v>
      </c>
      <c r="F576" s="70" t="e">
        <f t="shared" ca="1" si="206"/>
        <v>#VALUE!</v>
      </c>
      <c r="G576" s="61" t="e">
        <f ca="1">IF(F576="",SUM($G$17:G575),IF(F576=12,(B576*$C$2*2),($C$2*B576)))</f>
        <v>#VALUE!</v>
      </c>
      <c r="H576" s="61" t="e">
        <f ca="1">IF(F576="",SUM($H$17:H575),IF($O$11=1,G576,IF($O$11=2,((G576/$C$2)*8.5%),IF($O$11=3,0,0))))</f>
        <v>#VALUE!</v>
      </c>
      <c r="I576" s="61" t="e">
        <f ca="1">IF(F576&lt;&gt;"",IF($H$4&lt;&gt;"Sim",(G576+H576)*$G$9,((G576+H576)*$G$8)),SUM($I$17:I575))</f>
        <v>#VALUE!</v>
      </c>
      <c r="J576" s="61" t="e">
        <f t="shared" ca="1" si="207"/>
        <v>#VALUE!</v>
      </c>
      <c r="K576" s="61">
        <f t="shared" si="192"/>
        <v>0</v>
      </c>
      <c r="L576" s="61">
        <f t="shared" si="208"/>
        <v>0</v>
      </c>
      <c r="M576" s="61">
        <f t="shared" si="209"/>
        <v>0</v>
      </c>
      <c r="N576" s="61" t="e">
        <f ca="1">IF(F576&lt;&gt;"",SUM(J576:M576),SUM($N$17:N575))</f>
        <v>#VALUE!</v>
      </c>
      <c r="O576" s="8" t="e">
        <f ca="1">IF(F576="",SUM($O$17:O575),P575*$H$1)</f>
        <v>#VALUE!</v>
      </c>
      <c r="P576" s="8" t="e">
        <f t="shared" ca="1" si="200"/>
        <v>#VALUE!</v>
      </c>
    </row>
    <row r="577" spans="1:16" x14ac:dyDescent="0.25">
      <c r="A577" s="10" t="e">
        <f t="shared" ca="1" si="202"/>
        <v>#VALUE!</v>
      </c>
      <c r="B577" s="10" t="e">
        <f t="shared" ca="1" si="203"/>
        <v>#VALUE!</v>
      </c>
      <c r="C577" s="10" t="e">
        <f t="shared" ca="1" si="204"/>
        <v>#VALUE!</v>
      </c>
      <c r="D577" s="43" t="e">
        <f t="shared" ca="1" si="201"/>
        <v>#VALUE!</v>
      </c>
      <c r="E577" s="51" t="e">
        <f t="shared" ca="1" si="205"/>
        <v>#VALUE!</v>
      </c>
      <c r="F577" s="70" t="e">
        <f t="shared" ca="1" si="206"/>
        <v>#VALUE!</v>
      </c>
      <c r="G577" s="61" t="e">
        <f ca="1">IF(F577="",SUM($G$17:G576),IF(F577=12,(B577*$C$2*2),($C$2*B577)))</f>
        <v>#VALUE!</v>
      </c>
      <c r="H577" s="61" t="e">
        <f ca="1">IF(F577="",SUM($H$17:H576),IF($O$11=1,G577,IF($O$11=2,((G577/$C$2)*8.5%),IF($O$11=3,0,0))))</f>
        <v>#VALUE!</v>
      </c>
      <c r="I577" s="61" t="e">
        <f ca="1">IF(F577&lt;&gt;"",IF($H$4&lt;&gt;"Sim",(G577+H577)*$G$9,((G577+H577)*$G$8)),SUM($I$17:I576))</f>
        <v>#VALUE!</v>
      </c>
      <c r="J577" s="61" t="e">
        <f t="shared" ca="1" si="207"/>
        <v>#VALUE!</v>
      </c>
      <c r="K577" s="61">
        <f t="shared" si="192"/>
        <v>0</v>
      </c>
      <c r="L577" s="61">
        <f t="shared" si="208"/>
        <v>0</v>
      </c>
      <c r="M577" s="61">
        <f t="shared" si="209"/>
        <v>0</v>
      </c>
      <c r="N577" s="61" t="e">
        <f ca="1">IF(F577&lt;&gt;"",SUM(J577:M577),SUM($N$17:N576))</f>
        <v>#VALUE!</v>
      </c>
      <c r="O577" s="8" t="e">
        <f ca="1">IF(F577="",SUM($O$17:O576),P576*$H$1)</f>
        <v>#VALUE!</v>
      </c>
      <c r="P577" s="8" t="e">
        <f t="shared" ca="1" si="200"/>
        <v>#VALUE!</v>
      </c>
    </row>
    <row r="578" spans="1:16" x14ac:dyDescent="0.25">
      <c r="A578" s="10" t="e">
        <f t="shared" ca="1" si="202"/>
        <v>#VALUE!</v>
      </c>
      <c r="B578" s="10" t="e">
        <f t="shared" ca="1" si="203"/>
        <v>#VALUE!</v>
      </c>
      <c r="C578" s="10" t="e">
        <f t="shared" ca="1" si="204"/>
        <v>#VALUE!</v>
      </c>
      <c r="D578" s="43" t="e">
        <f t="shared" ca="1" si="201"/>
        <v>#VALUE!</v>
      </c>
      <c r="E578" s="51" t="e">
        <f t="shared" ca="1" si="205"/>
        <v>#VALUE!</v>
      </c>
      <c r="F578" s="70" t="e">
        <f t="shared" ca="1" si="206"/>
        <v>#VALUE!</v>
      </c>
      <c r="G578" s="61" t="e">
        <f ca="1">IF(F578="",SUM($G$17:G577),IF(F578=12,(B578*$C$2*2),($C$2*B578)))</f>
        <v>#VALUE!</v>
      </c>
      <c r="H578" s="61" t="e">
        <f ca="1">IF(F578="",SUM($H$17:H577),IF($O$11=1,G578,IF($O$11=2,((G578/$C$2)*8.5%),IF($O$11=3,0,0))))</f>
        <v>#VALUE!</v>
      </c>
      <c r="I578" s="61" t="e">
        <f ca="1">IF(F578&lt;&gt;"",IF($H$4&lt;&gt;"Sim",(G578+H578)*$G$9,((G578+H578)*$G$8)),SUM($I$17:I577))</f>
        <v>#VALUE!</v>
      </c>
      <c r="J578" s="61" t="e">
        <f t="shared" ca="1" si="207"/>
        <v>#VALUE!</v>
      </c>
      <c r="K578" s="61">
        <f t="shared" si="192"/>
        <v>0</v>
      </c>
      <c r="L578" s="61">
        <f t="shared" si="208"/>
        <v>0</v>
      </c>
      <c r="M578" s="61">
        <f t="shared" si="209"/>
        <v>0</v>
      </c>
      <c r="N578" s="61" t="e">
        <f ca="1">IF(F578&lt;&gt;"",SUM(J578:M578),SUM($N$17:N577))</f>
        <v>#VALUE!</v>
      </c>
      <c r="O578" s="8" t="e">
        <f ca="1">IF(F578="",SUM($O$17:O577),P577*$H$1)</f>
        <v>#VALUE!</v>
      </c>
      <c r="P578" s="8" t="e">
        <f t="shared" ca="1" si="200"/>
        <v>#VALUE!</v>
      </c>
    </row>
    <row r="579" spans="1:16" x14ac:dyDescent="0.25">
      <c r="A579" s="10" t="e">
        <f t="shared" ca="1" si="202"/>
        <v>#VALUE!</v>
      </c>
      <c r="B579" s="10" t="e">
        <f t="shared" ca="1" si="203"/>
        <v>#VALUE!</v>
      </c>
      <c r="C579" s="10" t="e">
        <f t="shared" ca="1" si="204"/>
        <v>#VALUE!</v>
      </c>
      <c r="D579" s="43" t="e">
        <f t="shared" ca="1" si="201"/>
        <v>#VALUE!</v>
      </c>
      <c r="E579" s="51" t="e">
        <f t="shared" ca="1" si="205"/>
        <v>#VALUE!</v>
      </c>
      <c r="F579" s="70" t="e">
        <f t="shared" ca="1" si="206"/>
        <v>#VALUE!</v>
      </c>
      <c r="G579" s="61" t="e">
        <f ca="1">IF(F579="",SUM($G$17:G578),IF(F579=12,(B579*$C$2*2),($C$2*B579)))</f>
        <v>#VALUE!</v>
      </c>
      <c r="H579" s="61" t="e">
        <f ca="1">IF(F579="",SUM($H$17:H578),IF($O$11=1,G579,IF($O$11=2,((G579/$C$2)*8.5%),IF($O$11=3,0,0))))</f>
        <v>#VALUE!</v>
      </c>
      <c r="I579" s="61" t="e">
        <f ca="1">IF(F579&lt;&gt;"",IF($H$4&lt;&gt;"Sim",(G579+H579)*$G$9,((G579+H579)*$G$8)),SUM($I$17:I578))</f>
        <v>#VALUE!</v>
      </c>
      <c r="J579" s="61" t="e">
        <f t="shared" ca="1" si="207"/>
        <v>#VALUE!</v>
      </c>
      <c r="K579" s="61">
        <f t="shared" si="192"/>
        <v>0</v>
      </c>
      <c r="L579" s="61">
        <f t="shared" si="208"/>
        <v>0</v>
      </c>
      <c r="M579" s="61">
        <f t="shared" si="209"/>
        <v>0</v>
      </c>
      <c r="N579" s="61" t="e">
        <f ca="1">IF(F579&lt;&gt;"",SUM(J579:M579),SUM($N$17:N578))</f>
        <v>#VALUE!</v>
      </c>
      <c r="O579" s="8" t="e">
        <f ca="1">IF(F579="",SUM($O$17:O578),P578*$H$1)</f>
        <v>#VALUE!</v>
      </c>
      <c r="P579" s="8" t="e">
        <f t="shared" ca="1" si="200"/>
        <v>#VALUE!</v>
      </c>
    </row>
    <row r="580" spans="1:16" x14ac:dyDescent="0.25">
      <c r="A580" s="10" t="e">
        <f t="shared" ca="1" si="202"/>
        <v>#VALUE!</v>
      </c>
      <c r="B580" s="10" t="e">
        <f t="shared" ca="1" si="203"/>
        <v>#VALUE!</v>
      </c>
      <c r="C580" s="10" t="e">
        <f t="shared" ca="1" si="204"/>
        <v>#VALUE!</v>
      </c>
      <c r="D580" s="43" t="e">
        <f t="shared" ca="1" si="201"/>
        <v>#VALUE!</v>
      </c>
      <c r="E580" s="51" t="e">
        <f t="shared" ca="1" si="205"/>
        <v>#VALUE!</v>
      </c>
      <c r="F580" s="70" t="e">
        <f t="shared" ca="1" si="206"/>
        <v>#VALUE!</v>
      </c>
      <c r="G580" s="61" t="e">
        <f ca="1">IF(F580="",SUM($G$17:G579),IF(F580=12,(B580*$C$2*2),($C$2*B580)))</f>
        <v>#VALUE!</v>
      </c>
      <c r="H580" s="61" t="e">
        <f ca="1">IF(F580="",SUM($H$17:H579),IF($O$11=1,G580,IF($O$11=2,((G580/$C$2)*8.5%),IF($O$11=3,0,0))))</f>
        <v>#VALUE!</v>
      </c>
      <c r="I580" s="61" t="e">
        <f ca="1">IF(F580&lt;&gt;"",IF($H$4&lt;&gt;"Sim",(G580+H580)*$G$9,((G580+H580)*$G$8)),SUM($I$17:I579))</f>
        <v>#VALUE!</v>
      </c>
      <c r="J580" s="61" t="e">
        <f t="shared" ca="1" si="207"/>
        <v>#VALUE!</v>
      </c>
      <c r="K580" s="61">
        <f t="shared" si="192"/>
        <v>0</v>
      </c>
      <c r="L580" s="61">
        <f t="shared" si="208"/>
        <v>0</v>
      </c>
      <c r="M580" s="61">
        <f t="shared" si="209"/>
        <v>0</v>
      </c>
      <c r="N580" s="61" t="e">
        <f ca="1">IF(F580&lt;&gt;"",SUM(J580:M580),SUM($N$17:N579))</f>
        <v>#VALUE!</v>
      </c>
      <c r="O580" s="8" t="e">
        <f ca="1">IF(F580="",SUM($O$17:O579),P579*$H$1)</f>
        <v>#VALUE!</v>
      </c>
      <c r="P580" s="8" t="e">
        <f t="shared" ca="1" si="200"/>
        <v>#VALUE!</v>
      </c>
    </row>
    <row r="581" spans="1:16" x14ac:dyDescent="0.25">
      <c r="A581" s="10" t="e">
        <f t="shared" ca="1" si="202"/>
        <v>#VALUE!</v>
      </c>
      <c r="B581" s="10" t="e">
        <f t="shared" ca="1" si="203"/>
        <v>#VALUE!</v>
      </c>
      <c r="C581" s="10" t="e">
        <f t="shared" ca="1" si="204"/>
        <v>#VALUE!</v>
      </c>
      <c r="D581" s="43" t="e">
        <f t="shared" ca="1" si="201"/>
        <v>#VALUE!</v>
      </c>
      <c r="E581" s="51" t="e">
        <f t="shared" ca="1" si="205"/>
        <v>#VALUE!</v>
      </c>
      <c r="F581" s="70" t="e">
        <f t="shared" ca="1" si="206"/>
        <v>#VALUE!</v>
      </c>
      <c r="G581" s="61" t="e">
        <f ca="1">IF(F581="",SUM($G$17:G580),IF(F581=12,(B581*$C$2*2),($C$2*B581)))</f>
        <v>#VALUE!</v>
      </c>
      <c r="H581" s="61" t="e">
        <f ca="1">IF(F581="",SUM($H$17:H580),IF($O$11=1,G581,IF($O$11=2,((G581/$C$2)*8.5%),IF($O$11=3,0,0))))</f>
        <v>#VALUE!</v>
      </c>
      <c r="I581" s="61" t="e">
        <f ca="1">IF(F581&lt;&gt;"",IF($H$4&lt;&gt;"Sim",(G581+H581)*$G$9,((G581+H581)*$G$8)),SUM($I$17:I580))</f>
        <v>#VALUE!</v>
      </c>
      <c r="J581" s="61" t="e">
        <f t="shared" ca="1" si="207"/>
        <v>#VALUE!</v>
      </c>
      <c r="K581" s="61">
        <f t="shared" si="192"/>
        <v>0</v>
      </c>
      <c r="L581" s="61">
        <f t="shared" si="208"/>
        <v>0</v>
      </c>
      <c r="M581" s="61">
        <f t="shared" si="209"/>
        <v>0</v>
      </c>
      <c r="N581" s="61" t="e">
        <f ca="1">IF(F581&lt;&gt;"",SUM(J581:M581),SUM($N$17:N580))</f>
        <v>#VALUE!</v>
      </c>
      <c r="O581" s="8" t="e">
        <f ca="1">IF(F581="",SUM($O$17:O580),P580*$H$1)</f>
        <v>#VALUE!</v>
      </c>
      <c r="P581" s="8" t="e">
        <f t="shared" ca="1" si="200"/>
        <v>#VALUE!</v>
      </c>
    </row>
    <row r="582" spans="1:16" x14ac:dyDescent="0.25">
      <c r="A582" s="10" t="e">
        <f t="shared" ca="1" si="202"/>
        <v>#VALUE!</v>
      </c>
      <c r="B582" s="10" t="e">
        <f t="shared" ca="1" si="203"/>
        <v>#VALUE!</v>
      </c>
      <c r="C582" s="10" t="e">
        <f t="shared" ca="1" si="204"/>
        <v>#VALUE!</v>
      </c>
      <c r="D582" s="43" t="e">
        <f t="shared" ca="1" si="201"/>
        <v>#VALUE!</v>
      </c>
      <c r="E582" s="51" t="e">
        <f t="shared" ca="1" si="205"/>
        <v>#VALUE!</v>
      </c>
      <c r="F582" s="70" t="e">
        <f t="shared" ca="1" si="206"/>
        <v>#VALUE!</v>
      </c>
      <c r="G582" s="61" t="e">
        <f ca="1">IF(F582="",SUM($G$17:G581),IF(F582=12,(B582*$C$2*2),($C$2*B582)))</f>
        <v>#VALUE!</v>
      </c>
      <c r="H582" s="61" t="e">
        <f ca="1">IF(F582="",SUM($H$17:H581),IF($O$11=1,G582,IF($O$11=2,((G582/$C$2)*8.5%),IF($O$11=3,0,0))))</f>
        <v>#VALUE!</v>
      </c>
      <c r="I582" s="61" t="e">
        <f ca="1">IF(F582&lt;&gt;"",IF($H$4&lt;&gt;"Sim",(G582+H582)*$G$9,((G582+H582)*$G$8)),SUM($I$17:I581))</f>
        <v>#VALUE!</v>
      </c>
      <c r="J582" s="61" t="e">
        <f t="shared" ca="1" si="207"/>
        <v>#VALUE!</v>
      </c>
      <c r="K582" s="61">
        <f t="shared" si="192"/>
        <v>0</v>
      </c>
      <c r="L582" s="61">
        <f t="shared" si="208"/>
        <v>0</v>
      </c>
      <c r="M582" s="61">
        <f t="shared" si="209"/>
        <v>0</v>
      </c>
      <c r="N582" s="61" t="e">
        <f ca="1">IF(F582&lt;&gt;"",SUM(J582:M582),SUM($N$17:N581))</f>
        <v>#VALUE!</v>
      </c>
      <c r="O582" s="8" t="e">
        <f ca="1">IF(F582="",SUM($O$17:O581),P581*$H$1)</f>
        <v>#VALUE!</v>
      </c>
      <c r="P582" s="8" t="e">
        <f t="shared" ca="1" si="200"/>
        <v>#VALUE!</v>
      </c>
    </row>
    <row r="583" spans="1:16" x14ac:dyDescent="0.25">
      <c r="A583" s="10" t="e">
        <f t="shared" ca="1" si="202"/>
        <v>#VALUE!</v>
      </c>
      <c r="B583" s="10" t="e">
        <f t="shared" ca="1" si="203"/>
        <v>#VALUE!</v>
      </c>
      <c r="C583" s="10" t="e">
        <f t="shared" ca="1" si="204"/>
        <v>#VALUE!</v>
      </c>
      <c r="D583" s="43" t="e">
        <f t="shared" ca="1" si="201"/>
        <v>#VALUE!</v>
      </c>
      <c r="E583" s="51" t="e">
        <f t="shared" ca="1" si="205"/>
        <v>#VALUE!</v>
      </c>
      <c r="F583" s="70" t="e">
        <f t="shared" ca="1" si="206"/>
        <v>#VALUE!</v>
      </c>
      <c r="G583" s="61" t="e">
        <f ca="1">IF(F583="",SUM($G$17:G582),IF(F583=12,(B583*$C$2*2),($C$2*B583)))</f>
        <v>#VALUE!</v>
      </c>
      <c r="H583" s="61" t="e">
        <f ca="1">IF(F583="",SUM($H$17:H582),IF($O$11=1,G583,IF($O$11=2,((G583/$C$2)*8.5%),IF($O$11=3,0,0))))</f>
        <v>#VALUE!</v>
      </c>
      <c r="I583" s="61" t="e">
        <f ca="1">IF(F583&lt;&gt;"",IF($H$4&lt;&gt;"Sim",(G583+H583)*$G$9,((G583+H583)*$G$8)),SUM($I$17:I582))</f>
        <v>#VALUE!</v>
      </c>
      <c r="J583" s="61" t="e">
        <f t="shared" ca="1" si="207"/>
        <v>#VALUE!</v>
      </c>
      <c r="K583" s="61">
        <f t="shared" si="192"/>
        <v>0</v>
      </c>
      <c r="L583" s="61">
        <f t="shared" si="208"/>
        <v>0</v>
      </c>
      <c r="M583" s="61">
        <f t="shared" si="209"/>
        <v>0</v>
      </c>
      <c r="N583" s="61" t="e">
        <f ca="1">IF(F583&lt;&gt;"",SUM(J583:M583),SUM($N$17:N582))</f>
        <v>#VALUE!</v>
      </c>
      <c r="O583" s="8" t="e">
        <f ca="1">IF(F583="",SUM($O$17:O582),P582*$H$1)</f>
        <v>#VALUE!</v>
      </c>
      <c r="P583" s="8" t="e">
        <f t="shared" ca="1" si="200"/>
        <v>#VALUE!</v>
      </c>
    </row>
    <row r="584" spans="1:16" x14ac:dyDescent="0.25">
      <c r="A584" s="10" t="e">
        <f t="shared" ca="1" si="202"/>
        <v>#VALUE!</v>
      </c>
      <c r="B584" s="10" t="e">
        <f t="shared" ca="1" si="203"/>
        <v>#VALUE!</v>
      </c>
      <c r="C584" s="10" t="e">
        <f t="shared" ca="1" si="204"/>
        <v>#VALUE!</v>
      </c>
      <c r="D584" s="43" t="e">
        <f t="shared" ca="1" si="201"/>
        <v>#VALUE!</v>
      </c>
      <c r="E584" s="51" t="e">
        <f t="shared" ca="1" si="205"/>
        <v>#VALUE!</v>
      </c>
      <c r="F584" s="70" t="e">
        <f t="shared" ca="1" si="206"/>
        <v>#VALUE!</v>
      </c>
      <c r="G584" s="61" t="e">
        <f ca="1">IF(F584="",SUM($G$17:G583),IF(F584=12,(B584*$C$2*2),($C$2*B584)))</f>
        <v>#VALUE!</v>
      </c>
      <c r="H584" s="61" t="e">
        <f ca="1">IF(F584="",SUM($H$17:H583),IF($O$11=1,G584,IF($O$11=2,((G584/$C$2)*8.5%),IF($O$11=3,0,0))))</f>
        <v>#VALUE!</v>
      </c>
      <c r="I584" s="61" t="e">
        <f ca="1">IF(F584&lt;&gt;"",IF($H$4&lt;&gt;"Sim",(G584+H584)*$G$9,((G584+H584)*$G$8)),SUM($I$17:I583))</f>
        <v>#VALUE!</v>
      </c>
      <c r="J584" s="61" t="e">
        <f t="shared" ca="1" si="207"/>
        <v>#VALUE!</v>
      </c>
      <c r="K584" s="61">
        <f t="shared" si="192"/>
        <v>0</v>
      </c>
      <c r="L584" s="61">
        <f t="shared" si="208"/>
        <v>0</v>
      </c>
      <c r="M584" s="61">
        <f t="shared" si="209"/>
        <v>0</v>
      </c>
      <c r="N584" s="61" t="e">
        <f ca="1">IF(F584&lt;&gt;"",SUM(J584:M584),SUM($N$17:N583))</f>
        <v>#VALUE!</v>
      </c>
      <c r="O584" s="8" t="e">
        <f ca="1">IF(F584="",SUM($O$17:O583),P583*$H$1)</f>
        <v>#VALUE!</v>
      </c>
      <c r="P584" s="8" t="e">
        <f t="shared" ca="1" si="200"/>
        <v>#VALUE!</v>
      </c>
    </row>
    <row r="585" spans="1:16" x14ac:dyDescent="0.25">
      <c r="A585" s="10" t="e">
        <f t="shared" ca="1" si="202"/>
        <v>#VALUE!</v>
      </c>
      <c r="B585" s="10" t="e">
        <f t="shared" ca="1" si="203"/>
        <v>#VALUE!</v>
      </c>
      <c r="C585" s="10" t="e">
        <f t="shared" ca="1" si="204"/>
        <v>#VALUE!</v>
      </c>
      <c r="D585" s="43" t="e">
        <f t="shared" ca="1" si="201"/>
        <v>#VALUE!</v>
      </c>
      <c r="E585" s="51" t="e">
        <f t="shared" ca="1" si="205"/>
        <v>#VALUE!</v>
      </c>
      <c r="F585" s="70" t="e">
        <f t="shared" ca="1" si="206"/>
        <v>#VALUE!</v>
      </c>
      <c r="G585" s="61" t="e">
        <f ca="1">IF(F585="",SUM($G$17:G584),IF(F585=12,(B585*$C$2*2),($C$2*B585)))</f>
        <v>#VALUE!</v>
      </c>
      <c r="H585" s="61" t="e">
        <f ca="1">IF(F585="",SUM($H$17:H584),IF($O$11=1,G585,IF($O$11=2,((G585/$C$2)*8.5%),IF($O$11=3,0,0))))</f>
        <v>#VALUE!</v>
      </c>
      <c r="I585" s="61" t="e">
        <f ca="1">IF(F585&lt;&gt;"",IF($H$4&lt;&gt;"Sim",(G585+H585)*$G$9,((G585+H585)*$G$8)),SUM($I$17:I584))</f>
        <v>#VALUE!</v>
      </c>
      <c r="J585" s="61" t="e">
        <f t="shared" ca="1" si="207"/>
        <v>#VALUE!</v>
      </c>
      <c r="K585" s="61">
        <f t="shared" si="192"/>
        <v>0</v>
      </c>
      <c r="L585" s="61">
        <f t="shared" si="208"/>
        <v>0</v>
      </c>
      <c r="M585" s="61">
        <f t="shared" si="209"/>
        <v>0</v>
      </c>
      <c r="N585" s="61" t="e">
        <f ca="1">IF(F585&lt;&gt;"",SUM(J585:M585),SUM($N$17:N584))</f>
        <v>#VALUE!</v>
      </c>
      <c r="O585" s="8" t="e">
        <f ca="1">IF(F585="",SUM($O$17:O584),P584*$H$1)</f>
        <v>#VALUE!</v>
      </c>
      <c r="P585" s="8" t="e">
        <f t="shared" ca="1" si="200"/>
        <v>#VALUE!</v>
      </c>
    </row>
    <row r="586" spans="1:16" x14ac:dyDescent="0.25">
      <c r="A586" s="10" t="e">
        <f t="shared" ca="1" si="202"/>
        <v>#VALUE!</v>
      </c>
      <c r="B586" s="10" t="e">
        <f t="shared" ca="1" si="203"/>
        <v>#VALUE!</v>
      </c>
      <c r="C586" s="10" t="e">
        <f t="shared" ca="1" si="204"/>
        <v>#VALUE!</v>
      </c>
      <c r="D586" s="43" t="e">
        <f t="shared" ca="1" si="201"/>
        <v>#VALUE!</v>
      </c>
      <c r="E586" s="51" t="e">
        <f t="shared" ca="1" si="205"/>
        <v>#VALUE!</v>
      </c>
      <c r="F586" s="70" t="e">
        <f t="shared" ca="1" si="206"/>
        <v>#VALUE!</v>
      </c>
      <c r="G586" s="61" t="e">
        <f ca="1">IF(F586="",SUM($G$17:G585),IF(F586=12,(B586*$C$2*2),($C$2*B586)))</f>
        <v>#VALUE!</v>
      </c>
      <c r="H586" s="61" t="e">
        <f ca="1">IF(F586="",SUM($H$17:H585),IF($O$11=1,G586,IF($O$11=2,((G586/$C$2)*8.5%),IF($O$11=3,0,0))))</f>
        <v>#VALUE!</v>
      </c>
      <c r="I586" s="61" t="e">
        <f ca="1">IF(F586&lt;&gt;"",IF($H$4&lt;&gt;"Sim",(G586+H586)*$G$9,((G586+H586)*$G$8)),SUM($I$17:I585))</f>
        <v>#VALUE!</v>
      </c>
      <c r="J586" s="61" t="e">
        <f t="shared" ca="1" si="207"/>
        <v>#VALUE!</v>
      </c>
      <c r="K586" s="61">
        <f t="shared" si="192"/>
        <v>0</v>
      </c>
      <c r="L586" s="61">
        <f t="shared" si="208"/>
        <v>0</v>
      </c>
      <c r="M586" s="61">
        <f t="shared" si="209"/>
        <v>0</v>
      </c>
      <c r="N586" s="61" t="e">
        <f ca="1">IF(F586&lt;&gt;"",SUM(J586:M586),SUM($N$17:N585))</f>
        <v>#VALUE!</v>
      </c>
      <c r="O586" s="8" t="e">
        <f ca="1">IF(F586="",SUM($O$17:O585),P585*$H$1)</f>
        <v>#VALUE!</v>
      </c>
      <c r="P586" s="8" t="e">
        <f t="shared" ca="1" si="200"/>
        <v>#VALUE!</v>
      </c>
    </row>
    <row r="587" spans="1:16" x14ac:dyDescent="0.25">
      <c r="A587" s="10" t="e">
        <f t="shared" ca="1" si="202"/>
        <v>#VALUE!</v>
      </c>
      <c r="B587" s="10" t="e">
        <f t="shared" ca="1" si="203"/>
        <v>#VALUE!</v>
      </c>
      <c r="C587" s="10" t="e">
        <f t="shared" ca="1" si="204"/>
        <v>#VALUE!</v>
      </c>
      <c r="D587" s="43" t="e">
        <f t="shared" ca="1" si="201"/>
        <v>#VALUE!</v>
      </c>
      <c r="E587" s="51" t="e">
        <f t="shared" ca="1" si="205"/>
        <v>#VALUE!</v>
      </c>
      <c r="F587" s="70" t="e">
        <f t="shared" ca="1" si="206"/>
        <v>#VALUE!</v>
      </c>
      <c r="G587" s="61" t="e">
        <f ca="1">IF(F587="",SUM($G$17:G586),IF(F587=12,(B587*$C$2*2),($C$2*B587)))</f>
        <v>#VALUE!</v>
      </c>
      <c r="H587" s="61" t="e">
        <f ca="1">IF(F587="",SUM($H$17:H586),IF($O$11=1,G587,IF($O$11=2,((G587/$C$2)*8.5%),IF($O$11=3,0,0))))</f>
        <v>#VALUE!</v>
      </c>
      <c r="I587" s="61" t="e">
        <f ca="1">IF(F587&lt;&gt;"",IF($H$4&lt;&gt;"Sim",(G587+H587)*$G$9,((G587+H587)*$G$8)),SUM($I$17:I586))</f>
        <v>#VALUE!</v>
      </c>
      <c r="J587" s="61" t="e">
        <f t="shared" ca="1" si="207"/>
        <v>#VALUE!</v>
      </c>
      <c r="K587" s="61">
        <f t="shared" si="192"/>
        <v>0</v>
      </c>
      <c r="L587" s="61">
        <f t="shared" si="208"/>
        <v>0</v>
      </c>
      <c r="M587" s="61">
        <f t="shared" si="209"/>
        <v>0</v>
      </c>
      <c r="N587" s="61" t="e">
        <f ca="1">IF(F587&lt;&gt;"",SUM(J587:M587),SUM($N$17:N586))</f>
        <v>#VALUE!</v>
      </c>
      <c r="O587" s="8" t="e">
        <f ca="1">IF(F587="",SUM($O$17:O586),P586*$H$1)</f>
        <v>#VALUE!</v>
      </c>
      <c r="P587" s="8" t="e">
        <f t="shared" ca="1" si="200"/>
        <v>#VALUE!</v>
      </c>
    </row>
    <row r="588" spans="1:16" x14ac:dyDescent="0.25">
      <c r="A588" s="10" t="e">
        <f t="shared" ca="1" si="202"/>
        <v>#VALUE!</v>
      </c>
      <c r="B588" s="10" t="e">
        <f t="shared" ca="1" si="203"/>
        <v>#VALUE!</v>
      </c>
      <c r="C588" s="10" t="e">
        <f t="shared" ca="1" si="204"/>
        <v>#VALUE!</v>
      </c>
      <c r="D588" s="43" t="e">
        <f t="shared" ca="1" si="201"/>
        <v>#VALUE!</v>
      </c>
      <c r="E588" s="51" t="e">
        <f t="shared" ca="1" si="205"/>
        <v>#VALUE!</v>
      </c>
      <c r="F588" s="70" t="e">
        <f t="shared" ca="1" si="206"/>
        <v>#VALUE!</v>
      </c>
      <c r="G588" s="61" t="e">
        <f ca="1">IF(F588="",SUM($G$17:G587),IF(F588=12,(B588*$C$2*2),($C$2*B588)))</f>
        <v>#VALUE!</v>
      </c>
      <c r="H588" s="61" t="e">
        <f ca="1">IF(F588="",SUM($H$17:H587),IF($O$11=1,G588,IF($O$11=2,((G588/$C$2)*8.5%),IF($O$11=3,0,0))))</f>
        <v>#VALUE!</v>
      </c>
      <c r="I588" s="61" t="e">
        <f ca="1">IF(F588&lt;&gt;"",IF($H$4&lt;&gt;"Sim",(G588+H588)*$G$9,((G588+H588)*$G$8)),SUM($I$17:I587))</f>
        <v>#VALUE!</v>
      </c>
      <c r="J588" s="61" t="e">
        <f t="shared" ca="1" si="207"/>
        <v>#VALUE!</v>
      </c>
      <c r="K588" s="61">
        <f t="shared" si="192"/>
        <v>0</v>
      </c>
      <c r="L588" s="61">
        <f t="shared" si="208"/>
        <v>0</v>
      </c>
      <c r="M588" s="61">
        <f t="shared" si="209"/>
        <v>0</v>
      </c>
      <c r="N588" s="61" t="e">
        <f ca="1">IF(F588&lt;&gt;"",SUM(J588:M588),SUM($N$17:N587))</f>
        <v>#VALUE!</v>
      </c>
      <c r="O588" s="8" t="e">
        <f ca="1">IF(F588="",SUM($O$17:O587),P587*$H$1)</f>
        <v>#VALUE!</v>
      </c>
      <c r="P588" s="8" t="e">
        <f t="shared" ca="1" si="200"/>
        <v>#VALUE!</v>
      </c>
    </row>
    <row r="589" spans="1:16" x14ac:dyDescent="0.25">
      <c r="A589" s="10" t="e">
        <f t="shared" ca="1" si="202"/>
        <v>#VALUE!</v>
      </c>
      <c r="B589" s="10" t="e">
        <f t="shared" ca="1" si="203"/>
        <v>#VALUE!</v>
      </c>
      <c r="C589" s="10" t="e">
        <f t="shared" ca="1" si="204"/>
        <v>#VALUE!</v>
      </c>
      <c r="D589" s="43" t="e">
        <f t="shared" ca="1" si="201"/>
        <v>#VALUE!</v>
      </c>
      <c r="E589" s="51" t="e">
        <f t="shared" ca="1" si="205"/>
        <v>#VALUE!</v>
      </c>
      <c r="F589" s="70" t="e">
        <f t="shared" ca="1" si="206"/>
        <v>#VALUE!</v>
      </c>
      <c r="G589" s="61" t="e">
        <f ca="1">IF(F589="",SUM($G$17:G588),IF(F589=12,(B589*$C$2*2),($C$2*B589)))</f>
        <v>#VALUE!</v>
      </c>
      <c r="H589" s="61" t="e">
        <f ca="1">IF(F589="",SUM($H$17:H588),IF($O$11=1,G589,IF($O$11=2,((G589/$C$2)*8.5%),IF($O$11=3,0,0))))</f>
        <v>#VALUE!</v>
      </c>
      <c r="I589" s="61" t="e">
        <f ca="1">IF(F589&lt;&gt;"",IF($H$4&lt;&gt;"Sim",(G589+H589)*$G$9,((G589+H589)*$G$8)),SUM($I$17:I588))</f>
        <v>#VALUE!</v>
      </c>
      <c r="J589" s="61" t="e">
        <f t="shared" ca="1" si="207"/>
        <v>#VALUE!</v>
      </c>
      <c r="K589" s="61">
        <f t="shared" si="192"/>
        <v>0</v>
      </c>
      <c r="L589" s="61">
        <f t="shared" si="208"/>
        <v>0</v>
      </c>
      <c r="M589" s="61">
        <f t="shared" si="209"/>
        <v>0</v>
      </c>
      <c r="N589" s="61" t="e">
        <f ca="1">IF(F589&lt;&gt;"",SUM(J589:M589),SUM($N$17:N588))</f>
        <v>#VALUE!</v>
      </c>
      <c r="O589" s="8" t="e">
        <f ca="1">IF(F589="",SUM($O$17:O588),P588*$H$1)</f>
        <v>#VALUE!</v>
      </c>
      <c r="P589" s="8" t="e">
        <f t="shared" ca="1" si="200"/>
        <v>#VALUE!</v>
      </c>
    </row>
    <row r="590" spans="1:16" x14ac:dyDescent="0.25">
      <c r="A590" s="10" t="e">
        <f t="shared" ca="1" si="202"/>
        <v>#VALUE!</v>
      </c>
      <c r="B590" s="10" t="e">
        <f t="shared" ca="1" si="203"/>
        <v>#VALUE!</v>
      </c>
      <c r="C590" s="10" t="e">
        <f t="shared" ca="1" si="204"/>
        <v>#VALUE!</v>
      </c>
      <c r="D590" s="43" t="e">
        <f t="shared" ca="1" si="201"/>
        <v>#VALUE!</v>
      </c>
      <c r="E590" s="51" t="e">
        <f t="shared" ca="1" si="205"/>
        <v>#VALUE!</v>
      </c>
      <c r="F590" s="70" t="e">
        <f t="shared" ca="1" si="206"/>
        <v>#VALUE!</v>
      </c>
      <c r="G590" s="61" t="e">
        <f ca="1">IF(F590="",SUM($G$17:G589),IF(F590=12,(B590*$C$2*2),($C$2*B590)))</f>
        <v>#VALUE!</v>
      </c>
      <c r="H590" s="61" t="e">
        <f ca="1">IF(F590="",SUM($H$17:H589),IF($O$11=1,G590,IF($O$11=2,((G590/$C$2)*8.5%),IF($O$11=3,0,0))))</f>
        <v>#VALUE!</v>
      </c>
      <c r="I590" s="61" t="e">
        <f ca="1">IF(F590&lt;&gt;"",IF($H$4&lt;&gt;"Sim",(G590+H590)*$G$9,((G590+H590)*$G$8)),SUM($I$17:I589))</f>
        <v>#VALUE!</v>
      </c>
      <c r="J590" s="61" t="e">
        <f t="shared" ca="1" si="207"/>
        <v>#VALUE!</v>
      </c>
      <c r="K590" s="61">
        <f t="shared" si="192"/>
        <v>0</v>
      </c>
      <c r="L590" s="61">
        <f t="shared" si="208"/>
        <v>0</v>
      </c>
      <c r="M590" s="61">
        <f t="shared" si="209"/>
        <v>0</v>
      </c>
      <c r="N590" s="61" t="e">
        <f ca="1">IF(F590&lt;&gt;"",SUM(J590:M590),SUM($N$17:N589))</f>
        <v>#VALUE!</v>
      </c>
      <c r="O590" s="8" t="e">
        <f ca="1">IF(F590="",SUM($O$17:O589),P589*$H$1)</f>
        <v>#VALUE!</v>
      </c>
      <c r="P590" s="8" t="e">
        <f t="shared" ca="1" si="200"/>
        <v>#VALUE!</v>
      </c>
    </row>
    <row r="591" spans="1:16" x14ac:dyDescent="0.25">
      <c r="A591" s="10" t="e">
        <f t="shared" ca="1" si="202"/>
        <v>#VALUE!</v>
      </c>
      <c r="B591" s="10" t="e">
        <f t="shared" ca="1" si="203"/>
        <v>#VALUE!</v>
      </c>
      <c r="C591" s="10" t="e">
        <f t="shared" ca="1" si="204"/>
        <v>#VALUE!</v>
      </c>
      <c r="D591" s="43" t="e">
        <f t="shared" ca="1" si="201"/>
        <v>#VALUE!</v>
      </c>
      <c r="E591" s="51" t="e">
        <f t="shared" ca="1" si="205"/>
        <v>#VALUE!</v>
      </c>
      <c r="F591" s="70" t="e">
        <f t="shared" ca="1" si="206"/>
        <v>#VALUE!</v>
      </c>
      <c r="G591" s="61" t="e">
        <f ca="1">IF(F591="",SUM($G$17:G590),IF(F591=12,(B591*$C$2*2),($C$2*B591)))</f>
        <v>#VALUE!</v>
      </c>
      <c r="H591" s="61" t="e">
        <f ca="1">IF(F591="",SUM($H$17:H590),IF($O$11=1,G591,IF($O$11=2,((G591/$C$2)*8.5%),IF($O$11=3,0,0))))</f>
        <v>#VALUE!</v>
      </c>
      <c r="I591" s="61" t="e">
        <f ca="1">IF(F591&lt;&gt;"",IF($H$4&lt;&gt;"Sim",(G591+H591)*$G$9,((G591+H591)*$G$8)),SUM($I$17:I590))</f>
        <v>#VALUE!</v>
      </c>
      <c r="J591" s="61" t="e">
        <f t="shared" ca="1" si="207"/>
        <v>#VALUE!</v>
      </c>
      <c r="K591" s="61">
        <f t="shared" si="192"/>
        <v>0</v>
      </c>
      <c r="L591" s="61">
        <f t="shared" si="208"/>
        <v>0</v>
      </c>
      <c r="M591" s="61">
        <f t="shared" si="209"/>
        <v>0</v>
      </c>
      <c r="N591" s="61" t="e">
        <f ca="1">IF(F591&lt;&gt;"",SUM(J591:M591),SUM($N$17:N590))</f>
        <v>#VALUE!</v>
      </c>
      <c r="O591" s="8" t="e">
        <f ca="1">IF(F591="",SUM($O$17:O590),P590*$H$1)</f>
        <v>#VALUE!</v>
      </c>
      <c r="P591" s="8" t="e">
        <f t="shared" ca="1" si="200"/>
        <v>#VALUE!</v>
      </c>
    </row>
    <row r="592" spans="1:16" x14ac:dyDescent="0.25">
      <c r="A592" s="10" t="e">
        <f t="shared" ca="1" si="202"/>
        <v>#VALUE!</v>
      </c>
      <c r="B592" s="10" t="e">
        <f t="shared" ca="1" si="203"/>
        <v>#VALUE!</v>
      </c>
      <c r="C592" s="10" t="e">
        <f t="shared" ca="1" si="204"/>
        <v>#VALUE!</v>
      </c>
      <c r="D592" s="43" t="e">
        <f t="shared" ca="1" si="201"/>
        <v>#VALUE!</v>
      </c>
      <c r="E592" s="51" t="e">
        <f t="shared" ca="1" si="205"/>
        <v>#VALUE!</v>
      </c>
      <c r="F592" s="70" t="e">
        <f t="shared" ca="1" si="206"/>
        <v>#VALUE!</v>
      </c>
      <c r="G592" s="61" t="e">
        <f ca="1">IF(F592="",SUM($G$17:G591),IF(F592=12,(B592*$C$2*2),($C$2*B592)))</f>
        <v>#VALUE!</v>
      </c>
      <c r="H592" s="61" t="e">
        <f ca="1">IF(F592="",SUM($H$17:H591),IF($O$11=1,G592,IF($O$11=2,((G592/$C$2)*8.5%),IF($O$11=3,0,0))))</f>
        <v>#VALUE!</v>
      </c>
      <c r="I592" s="61" t="e">
        <f ca="1">IF(F592&lt;&gt;"",IF($H$4&lt;&gt;"Sim",(G592+H592)*$G$9,((G592+H592)*$G$8)),SUM($I$17:I591))</f>
        <v>#VALUE!</v>
      </c>
      <c r="J592" s="61" t="e">
        <f t="shared" ca="1" si="207"/>
        <v>#VALUE!</v>
      </c>
      <c r="K592" s="61">
        <f t="shared" si="192"/>
        <v>0</v>
      </c>
      <c r="L592" s="61">
        <f t="shared" si="208"/>
        <v>0</v>
      </c>
      <c r="M592" s="61">
        <f t="shared" si="209"/>
        <v>0</v>
      </c>
      <c r="N592" s="61" t="e">
        <f ca="1">IF(F592&lt;&gt;"",SUM(J592:M592),SUM($N$17:N591))</f>
        <v>#VALUE!</v>
      </c>
      <c r="O592" s="8" t="e">
        <f ca="1">IF(F592="",SUM($O$17:O591),P591*$H$1)</f>
        <v>#VALUE!</v>
      </c>
      <c r="P592" s="8" t="e">
        <f t="shared" ca="1" si="200"/>
        <v>#VALUE!</v>
      </c>
    </row>
    <row r="593" spans="1:16" x14ac:dyDescent="0.25">
      <c r="A593" s="10" t="e">
        <f t="shared" ca="1" si="202"/>
        <v>#VALUE!</v>
      </c>
      <c r="B593" s="10" t="e">
        <f t="shared" ca="1" si="203"/>
        <v>#VALUE!</v>
      </c>
      <c r="C593" s="10" t="e">
        <f t="shared" ca="1" si="204"/>
        <v>#VALUE!</v>
      </c>
      <c r="D593" s="43" t="e">
        <f t="shared" ca="1" si="201"/>
        <v>#VALUE!</v>
      </c>
      <c r="E593" s="51" t="e">
        <f t="shared" ca="1" si="205"/>
        <v>#VALUE!</v>
      </c>
      <c r="F593" s="70" t="e">
        <f t="shared" ca="1" si="206"/>
        <v>#VALUE!</v>
      </c>
      <c r="G593" s="61" t="e">
        <f ca="1">IF(F593="",SUM($G$17:G592),IF(F593=12,(B593*$C$2*2),($C$2*B593)))</f>
        <v>#VALUE!</v>
      </c>
      <c r="H593" s="61" t="e">
        <f ca="1">IF(F593="",SUM($H$17:H592),IF($O$11=1,G593,IF($O$11=2,((G593/$C$2)*8.5%),IF($O$11=3,0,0))))</f>
        <v>#VALUE!</v>
      </c>
      <c r="I593" s="61" t="e">
        <f ca="1">IF(F593&lt;&gt;"",IF($H$4&lt;&gt;"Sim",(G593+H593)*$G$9,((G593+H593)*$G$8)),SUM($I$17:I592))</f>
        <v>#VALUE!</v>
      </c>
      <c r="J593" s="61" t="e">
        <f t="shared" ca="1" si="207"/>
        <v>#VALUE!</v>
      </c>
      <c r="K593" s="61">
        <f t="shared" ref="K593:K620" si="210">IF($C$13&lt;&gt;2,0,$D$13)</f>
        <v>0</v>
      </c>
      <c r="L593" s="61">
        <f t="shared" si="208"/>
        <v>0</v>
      </c>
      <c r="M593" s="61">
        <f t="shared" si="209"/>
        <v>0</v>
      </c>
      <c r="N593" s="61" t="e">
        <f ca="1">IF(F593&lt;&gt;"",SUM(J593:M593),SUM($N$17:N592))</f>
        <v>#VALUE!</v>
      </c>
      <c r="O593" s="8" t="e">
        <f ca="1">IF(F593="",SUM($O$17:O592),P592*$H$1)</f>
        <v>#VALUE!</v>
      </c>
      <c r="P593" s="8" t="e">
        <f t="shared" ca="1" si="200"/>
        <v>#VALUE!</v>
      </c>
    </row>
    <row r="594" spans="1:16" x14ac:dyDescent="0.25">
      <c r="A594" s="10" t="e">
        <f t="shared" ca="1" si="202"/>
        <v>#VALUE!</v>
      </c>
      <c r="B594" s="10" t="e">
        <f t="shared" ca="1" si="203"/>
        <v>#VALUE!</v>
      </c>
      <c r="C594" s="10" t="e">
        <f t="shared" ca="1" si="204"/>
        <v>#VALUE!</v>
      </c>
      <c r="D594" s="43" t="e">
        <f t="shared" ca="1" si="201"/>
        <v>#VALUE!</v>
      </c>
      <c r="E594" s="51" t="e">
        <f t="shared" ca="1" si="205"/>
        <v>#VALUE!</v>
      </c>
      <c r="F594" s="70" t="e">
        <f t="shared" ca="1" si="206"/>
        <v>#VALUE!</v>
      </c>
      <c r="G594" s="61" t="e">
        <f ca="1">IF(F594="",SUM($G$17:G593),IF(F594=12,(B594*$C$2*2),($C$2*B594)))</f>
        <v>#VALUE!</v>
      </c>
      <c r="H594" s="61" t="e">
        <f ca="1">IF(F594="",SUM($H$17:H593),IF($O$11=1,G594,IF($O$11=2,((G594/$C$2)*8.5%),IF($O$11=3,0,0))))</f>
        <v>#VALUE!</v>
      </c>
      <c r="I594" s="61" t="e">
        <f ca="1">IF(F594&lt;&gt;"",IF($H$4&lt;&gt;"Sim",(G594+H594)*$G$9,((G594+H594)*$G$8)),SUM($I$17:I593))</f>
        <v>#VALUE!</v>
      </c>
      <c r="J594" s="61" t="e">
        <f t="shared" ca="1" si="207"/>
        <v>#VALUE!</v>
      </c>
      <c r="K594" s="61">
        <f t="shared" si="210"/>
        <v>0</v>
      </c>
      <c r="L594" s="61">
        <f t="shared" si="208"/>
        <v>0</v>
      </c>
      <c r="M594" s="61">
        <f t="shared" si="209"/>
        <v>0</v>
      </c>
      <c r="N594" s="61" t="e">
        <f ca="1">IF(F594&lt;&gt;"",SUM(J594:M594),SUM($N$17:N593))</f>
        <v>#VALUE!</v>
      </c>
      <c r="O594" s="8" t="e">
        <f ca="1">IF(F594="",SUM($O$17:O593),P593*$H$1)</f>
        <v>#VALUE!</v>
      </c>
      <c r="P594" s="8" t="e">
        <f t="shared" ref="P594:P601" ca="1" si="211">IF(F594="","",P593+H594+G594+O594+N594-I594)</f>
        <v>#VALUE!</v>
      </c>
    </row>
    <row r="595" spans="1:16" x14ac:dyDescent="0.25">
      <c r="A595" s="10" t="e">
        <f t="shared" ca="1" si="202"/>
        <v>#VALUE!</v>
      </c>
      <c r="B595" s="10" t="e">
        <f t="shared" ca="1" si="203"/>
        <v>#VALUE!</v>
      </c>
      <c r="C595" s="10" t="e">
        <f t="shared" ca="1" si="204"/>
        <v>#VALUE!</v>
      </c>
      <c r="D595" s="43" t="e">
        <f t="shared" ca="1" si="201"/>
        <v>#VALUE!</v>
      </c>
      <c r="E595" s="51" t="e">
        <f t="shared" ca="1" si="205"/>
        <v>#VALUE!</v>
      </c>
      <c r="F595" s="70" t="e">
        <f t="shared" ca="1" si="206"/>
        <v>#VALUE!</v>
      </c>
      <c r="G595" s="61" t="e">
        <f ca="1">IF(F595="",SUM($G$17:G594),IF(F595=12,(B595*$C$2*2),($C$2*B595)))</f>
        <v>#VALUE!</v>
      </c>
      <c r="H595" s="61" t="e">
        <f ca="1">IF(F595="",SUM($H$17:H594),IF($O$11=1,G595,IF($O$11=2,((G595/$C$2)*8.5%),IF($O$11=3,0,0))))</f>
        <v>#VALUE!</v>
      </c>
      <c r="I595" s="61" t="e">
        <f ca="1">IF(F595&lt;&gt;"",IF($H$4&lt;&gt;"Sim",(G595+H595)*$G$9,((G595+H595)*$G$8)),SUM($I$17:I594))</f>
        <v>#VALUE!</v>
      </c>
      <c r="J595" s="61" t="e">
        <f t="shared" ca="1" si="207"/>
        <v>#VALUE!</v>
      </c>
      <c r="K595" s="61">
        <f t="shared" si="210"/>
        <v>0</v>
      </c>
      <c r="L595" s="61">
        <f t="shared" si="208"/>
        <v>0</v>
      </c>
      <c r="M595" s="61">
        <f t="shared" si="209"/>
        <v>0</v>
      </c>
      <c r="N595" s="61" t="e">
        <f ca="1">IF(F595&lt;&gt;"",SUM(J595:M595),SUM($N$17:N594))</f>
        <v>#VALUE!</v>
      </c>
      <c r="O595" s="8" t="e">
        <f ca="1">IF(F595="",SUM($O$17:O594),P594*$H$1)</f>
        <v>#VALUE!</v>
      </c>
      <c r="P595" s="8" t="e">
        <f t="shared" ca="1" si="211"/>
        <v>#VALUE!</v>
      </c>
    </row>
    <row r="596" spans="1:16" x14ac:dyDescent="0.25">
      <c r="A596" s="10" t="e">
        <f t="shared" ca="1" si="202"/>
        <v>#VALUE!</v>
      </c>
      <c r="B596" s="10" t="e">
        <f t="shared" ca="1" si="203"/>
        <v>#VALUE!</v>
      </c>
      <c r="C596" s="10" t="e">
        <f t="shared" ca="1" si="204"/>
        <v>#VALUE!</v>
      </c>
      <c r="D596" s="43" t="e">
        <f t="shared" ca="1" si="201"/>
        <v>#VALUE!</v>
      </c>
      <c r="E596" s="51" t="e">
        <f t="shared" ca="1" si="205"/>
        <v>#VALUE!</v>
      </c>
      <c r="F596" s="70" t="e">
        <f t="shared" ca="1" si="206"/>
        <v>#VALUE!</v>
      </c>
      <c r="G596" s="61" t="e">
        <f ca="1">IF(F596="",SUM($G$17:G595),IF(F596=12,(B596*$C$2*2),($C$2*B596)))</f>
        <v>#VALUE!</v>
      </c>
      <c r="H596" s="61" t="e">
        <f ca="1">IF(F596="",SUM($H$17:H595),IF($O$11=1,G596,IF($O$11=2,((G596/$C$2)*8.5%),IF($O$11=3,0,0))))</f>
        <v>#VALUE!</v>
      </c>
      <c r="I596" s="61" t="e">
        <f ca="1">IF(F596&lt;&gt;"",IF($H$4&lt;&gt;"Sim",(G596+H596)*$G$9,((G596+H596)*$G$8)),SUM($I$17:I595))</f>
        <v>#VALUE!</v>
      </c>
      <c r="J596" s="61" t="e">
        <f t="shared" ca="1" si="207"/>
        <v>#VALUE!</v>
      </c>
      <c r="K596" s="61">
        <f t="shared" si="210"/>
        <v>0</v>
      </c>
      <c r="L596" s="61">
        <f t="shared" si="208"/>
        <v>0</v>
      </c>
      <c r="M596" s="61">
        <f t="shared" si="209"/>
        <v>0</v>
      </c>
      <c r="N596" s="61" t="e">
        <f ca="1">IF(F596&lt;&gt;"",SUM(J596:M596),SUM($N$17:N595))</f>
        <v>#VALUE!</v>
      </c>
      <c r="O596" s="8" t="e">
        <f ca="1">IF(F596="",SUM($O$17:O595),P595*$H$1)</f>
        <v>#VALUE!</v>
      </c>
      <c r="P596" s="8" t="e">
        <f t="shared" ca="1" si="211"/>
        <v>#VALUE!</v>
      </c>
    </row>
    <row r="597" spans="1:16" x14ac:dyDescent="0.25">
      <c r="A597" s="10" t="e">
        <f t="shared" ca="1" si="202"/>
        <v>#VALUE!</v>
      </c>
      <c r="B597" s="10" t="e">
        <f t="shared" ca="1" si="203"/>
        <v>#VALUE!</v>
      </c>
      <c r="C597" s="10" t="e">
        <f t="shared" ca="1" si="204"/>
        <v>#VALUE!</v>
      </c>
      <c r="D597" s="43" t="e">
        <f t="shared" ca="1" si="201"/>
        <v>#VALUE!</v>
      </c>
      <c r="E597" s="51" t="e">
        <f t="shared" ca="1" si="205"/>
        <v>#VALUE!</v>
      </c>
      <c r="F597" s="70" t="e">
        <f t="shared" ca="1" si="206"/>
        <v>#VALUE!</v>
      </c>
      <c r="G597" s="61" t="e">
        <f ca="1">IF(F597="",SUM($G$17:G596),IF(F597=12,(B597*$C$2*2),($C$2*B597)))</f>
        <v>#VALUE!</v>
      </c>
      <c r="H597" s="61" t="e">
        <f ca="1">IF(F597="",SUM($H$17:H596),IF($O$11=1,G597,IF($O$11=2,((G597/$C$2)*8.5%),IF($O$11=3,0,0))))</f>
        <v>#VALUE!</v>
      </c>
      <c r="I597" s="61" t="e">
        <f ca="1">IF(F597&lt;&gt;"",IF($H$4&lt;&gt;"Sim",(G597+H597)*$G$9,((G597+H597)*$G$8)),SUM($I$17:I596))</f>
        <v>#VALUE!</v>
      </c>
      <c r="J597" s="61" t="e">
        <f t="shared" ca="1" si="207"/>
        <v>#VALUE!</v>
      </c>
      <c r="K597" s="61">
        <f t="shared" si="210"/>
        <v>0</v>
      </c>
      <c r="L597" s="61">
        <f t="shared" si="208"/>
        <v>0</v>
      </c>
      <c r="M597" s="61">
        <f t="shared" si="209"/>
        <v>0</v>
      </c>
      <c r="N597" s="61" t="e">
        <f ca="1">IF(F597&lt;&gt;"",SUM(J597:M597),SUM($N$17:N596))</f>
        <v>#VALUE!</v>
      </c>
      <c r="O597" s="8" t="e">
        <f ca="1">IF(F597="",SUM($O$17:O596),P596*$H$1)</f>
        <v>#VALUE!</v>
      </c>
      <c r="P597" s="8" t="e">
        <f t="shared" ca="1" si="211"/>
        <v>#VALUE!</v>
      </c>
    </row>
    <row r="598" spans="1:16" x14ac:dyDescent="0.25">
      <c r="A598" s="10" t="e">
        <f t="shared" ca="1" si="202"/>
        <v>#VALUE!</v>
      </c>
      <c r="B598" s="10" t="e">
        <f t="shared" ca="1" si="203"/>
        <v>#VALUE!</v>
      </c>
      <c r="C598" s="10" t="e">
        <f t="shared" ca="1" si="204"/>
        <v>#VALUE!</v>
      </c>
      <c r="D598" s="43" t="e">
        <f t="shared" ca="1" si="201"/>
        <v>#VALUE!</v>
      </c>
      <c r="E598" s="51" t="e">
        <f t="shared" ca="1" si="205"/>
        <v>#VALUE!</v>
      </c>
      <c r="F598" s="70" t="e">
        <f t="shared" ca="1" si="206"/>
        <v>#VALUE!</v>
      </c>
      <c r="G598" s="61" t="e">
        <f ca="1">IF(F598="",SUM($G$17:G597),IF(F598=12,(B598*$C$2*2),($C$2*B598)))</f>
        <v>#VALUE!</v>
      </c>
      <c r="H598" s="61" t="e">
        <f ca="1">IF(F598="",SUM($H$17:H597),IF($O$11=1,G598,IF($O$11=2,((G598/$C$2)*8.5%),IF($O$11=3,0,0))))</f>
        <v>#VALUE!</v>
      </c>
      <c r="I598" s="61" t="e">
        <f ca="1">IF(F598&lt;&gt;"",IF($H$4&lt;&gt;"Sim",(G598+H598)*$G$9,((G598+H598)*$G$8)),SUM($I$17:I597))</f>
        <v>#VALUE!</v>
      </c>
      <c r="J598" s="61" t="e">
        <f t="shared" ca="1" si="207"/>
        <v>#VALUE!</v>
      </c>
      <c r="K598" s="61">
        <f t="shared" si="210"/>
        <v>0</v>
      </c>
      <c r="L598" s="61">
        <f t="shared" si="208"/>
        <v>0</v>
      </c>
      <c r="M598" s="61">
        <f t="shared" si="209"/>
        <v>0</v>
      </c>
      <c r="N598" s="61" t="e">
        <f ca="1">IF(F598&lt;&gt;"",SUM(J598:M598),SUM($N$17:N597))</f>
        <v>#VALUE!</v>
      </c>
      <c r="O598" s="8" t="e">
        <f ca="1">IF(F598="",SUM($O$17:O597),P597*$H$1)</f>
        <v>#VALUE!</v>
      </c>
      <c r="P598" s="8" t="e">
        <f t="shared" ca="1" si="211"/>
        <v>#VALUE!</v>
      </c>
    </row>
    <row r="599" spans="1:16" x14ac:dyDescent="0.25">
      <c r="A599" s="10" t="e">
        <f t="shared" ca="1" si="202"/>
        <v>#VALUE!</v>
      </c>
      <c r="B599" s="10" t="e">
        <f t="shared" ca="1" si="203"/>
        <v>#VALUE!</v>
      </c>
      <c r="C599" s="10" t="e">
        <f t="shared" ca="1" si="204"/>
        <v>#VALUE!</v>
      </c>
      <c r="D599" s="43" t="e">
        <f t="shared" ca="1" si="201"/>
        <v>#VALUE!</v>
      </c>
      <c r="E599" s="51" t="e">
        <f t="shared" ca="1" si="205"/>
        <v>#VALUE!</v>
      </c>
      <c r="F599" s="70" t="e">
        <f t="shared" ca="1" si="206"/>
        <v>#VALUE!</v>
      </c>
      <c r="G599" s="61" t="e">
        <f ca="1">IF(F599="",SUM($G$17:G598),IF(F599=12,(B599*$C$2*2),($C$2*B599)))</f>
        <v>#VALUE!</v>
      </c>
      <c r="H599" s="61" t="e">
        <f ca="1">IF(F599="",SUM($H$17:H598),IF($O$11=1,G599,IF($O$11=2,((G599/$C$2)*8.5%),IF($O$11=3,0,0))))</f>
        <v>#VALUE!</v>
      </c>
      <c r="I599" s="61" t="e">
        <f ca="1">IF(F599&lt;&gt;"",IF($H$4&lt;&gt;"Sim",(G599+H599)*$G$9,((G599+H599)*$G$8)),SUM($I$17:I598))</f>
        <v>#VALUE!</v>
      </c>
      <c r="J599" s="61" t="e">
        <f t="shared" ca="1" si="207"/>
        <v>#VALUE!</v>
      </c>
      <c r="K599" s="61">
        <f t="shared" si="210"/>
        <v>0</v>
      </c>
      <c r="L599" s="61">
        <f t="shared" si="208"/>
        <v>0</v>
      </c>
      <c r="M599" s="61">
        <f t="shared" si="209"/>
        <v>0</v>
      </c>
      <c r="N599" s="61" t="e">
        <f ca="1">IF(F599&lt;&gt;"",SUM(J599:M599),SUM($N$17:N598))</f>
        <v>#VALUE!</v>
      </c>
      <c r="O599" s="8" t="e">
        <f ca="1">IF(F599="",SUM($O$17:O598),P598*$H$1)</f>
        <v>#VALUE!</v>
      </c>
      <c r="P599" s="8" t="e">
        <f t="shared" ca="1" si="211"/>
        <v>#VALUE!</v>
      </c>
    </row>
    <row r="600" spans="1:16" x14ac:dyDescent="0.25">
      <c r="A600" s="10" t="e">
        <f t="shared" ca="1" si="202"/>
        <v>#VALUE!</v>
      </c>
      <c r="B600" s="10" t="e">
        <f t="shared" ca="1" si="203"/>
        <v>#VALUE!</v>
      </c>
      <c r="C600" s="10" t="e">
        <f t="shared" ca="1" si="204"/>
        <v>#VALUE!</v>
      </c>
      <c r="D600" s="43" t="e">
        <f t="shared" ca="1" si="201"/>
        <v>#VALUE!</v>
      </c>
      <c r="E600" s="51" t="e">
        <f t="shared" ca="1" si="205"/>
        <v>#VALUE!</v>
      </c>
      <c r="F600" s="70" t="e">
        <f t="shared" ca="1" si="206"/>
        <v>#VALUE!</v>
      </c>
      <c r="G600" s="61" t="e">
        <f ca="1">IF(F600="",SUM($G$17:G599),IF(F600=12,(B600*$C$2*2),($C$2*B600)))</f>
        <v>#VALUE!</v>
      </c>
      <c r="H600" s="61" t="e">
        <f ca="1">IF(F600="",SUM($H$17:H599),IF($O$11=1,G600,IF($O$11=2,((G600/$C$2)*8.5%),IF($O$11=3,0,0))))</f>
        <v>#VALUE!</v>
      </c>
      <c r="I600" s="61" t="e">
        <f ca="1">IF(F600&lt;&gt;"",IF($H$4&lt;&gt;"Sim",(G600+H600)*$G$9,((G600+H600)*$G$8)),SUM($I$17:I599))</f>
        <v>#VALUE!</v>
      </c>
      <c r="J600" s="61" t="e">
        <f t="shared" ca="1" si="207"/>
        <v>#VALUE!</v>
      </c>
      <c r="K600" s="61">
        <f t="shared" si="210"/>
        <v>0</v>
      </c>
      <c r="L600" s="61">
        <f t="shared" si="208"/>
        <v>0</v>
      </c>
      <c r="M600" s="61">
        <f t="shared" si="209"/>
        <v>0</v>
      </c>
      <c r="N600" s="61" t="e">
        <f ca="1">IF(F600&lt;&gt;"",SUM(J600:M600),SUM($N$17:N599))</f>
        <v>#VALUE!</v>
      </c>
      <c r="O600" s="8" t="e">
        <f ca="1">IF(F600="",SUM($O$17:O599),P599*$H$1)</f>
        <v>#VALUE!</v>
      </c>
      <c r="P600" s="8" t="e">
        <f t="shared" ca="1" si="211"/>
        <v>#VALUE!</v>
      </c>
    </row>
    <row r="601" spans="1:16" x14ac:dyDescent="0.25">
      <c r="A601" s="10" t="e">
        <f t="shared" ref="A601:A620" ca="1" si="212">IF(D601="","",IF(F600=12,(A600*$H$2)+A600,A600))</f>
        <v>#VALUE!</v>
      </c>
      <c r="B601" s="10" t="e">
        <f t="shared" ref="B601:B620" ca="1" si="213">IF(D601="","",IF(F600=12,(B600*$H$2)+B600,B600))</f>
        <v>#VALUE!</v>
      </c>
      <c r="C601" s="10" t="e">
        <f t="shared" ref="C601:C620" ca="1" si="214">IF(D601="","",IF(F600=12,(C600*$H$2)+C600,C600))</f>
        <v>#VALUE!</v>
      </c>
      <c r="D601" s="43" t="e">
        <f t="shared" ca="1" si="201"/>
        <v>#VALUE!</v>
      </c>
      <c r="E601" s="51" t="e">
        <f t="shared" ref="E601:E620" ca="1" si="215">IF(D601="","",YEAR(D601))</f>
        <v>#VALUE!</v>
      </c>
      <c r="F601" s="70" t="e">
        <f t="shared" ref="F601:F620" ca="1" si="216">IF(D601="","",(MONTH(D601)))</f>
        <v>#VALUE!</v>
      </c>
      <c r="G601" s="61" t="e">
        <f ca="1">IF(F601="",SUM($G$17:G600),IF(F601=12,(B601*$C$2*2),($C$2*B601)))</f>
        <v>#VALUE!</v>
      </c>
      <c r="H601" s="61" t="e">
        <f ca="1">IF(F601="",SUM($H$17:H600),IF($O$11=1,G601,IF($O$11=2,((G601/$C$2)*8.5%),IF($O$11=3,0,0))))</f>
        <v>#VALUE!</v>
      </c>
      <c r="I601" s="61" t="e">
        <f ca="1">IF(F601&lt;&gt;"",IF($H$4&lt;&gt;"Sim",(G601+H601)*$G$9,((G601+H601)*$G$8)),SUM($I$17:I600))</f>
        <v>#VALUE!</v>
      </c>
      <c r="J601" s="61" t="e">
        <f t="shared" ref="J601:J620" ca="1" si="217">IF(C597&lt;&gt;1,0,IF(D601=EOMONTH($C$7,0),$D$13,0))</f>
        <v>#VALUE!</v>
      </c>
      <c r="K601" s="61">
        <f t="shared" si="210"/>
        <v>0</v>
      </c>
      <c r="L601" s="61">
        <f t="shared" ref="L601:L620" si="218">IF($C$13&lt;&gt;3,0,IF(F601=6,$D$13,IF(F601=12,$D$13,0)))</f>
        <v>0</v>
      </c>
      <c r="M601" s="61">
        <f t="shared" ref="M601:M620" si="219">IF($C$13&lt;&gt;4,0,IF(F601=12,$D$13,0))</f>
        <v>0</v>
      </c>
      <c r="N601" s="61" t="e">
        <f ca="1">IF(F601&lt;&gt;"",SUM(J601:M601),SUM($N$17:N600))</f>
        <v>#VALUE!</v>
      </c>
      <c r="O601" s="8" t="e">
        <f ca="1">IF(F601="",SUM($O$17:O600),P600*$H$1)</f>
        <v>#VALUE!</v>
      </c>
      <c r="P601" s="8" t="e">
        <f t="shared" ca="1" si="211"/>
        <v>#VALUE!</v>
      </c>
    </row>
    <row r="602" spans="1:16" x14ac:dyDescent="0.25">
      <c r="A602" s="10" t="e">
        <f t="shared" ca="1" si="212"/>
        <v>#VALUE!</v>
      </c>
      <c r="B602" s="10" t="e">
        <f t="shared" ca="1" si="213"/>
        <v>#VALUE!</v>
      </c>
      <c r="C602" s="10" t="e">
        <f t="shared" ca="1" si="214"/>
        <v>#VALUE!</v>
      </c>
      <c r="D602" s="43" t="e">
        <f t="shared" ca="1" si="201"/>
        <v>#VALUE!</v>
      </c>
      <c r="E602" s="51" t="e">
        <f t="shared" ca="1" si="215"/>
        <v>#VALUE!</v>
      </c>
      <c r="F602" s="70" t="e">
        <f t="shared" ca="1" si="216"/>
        <v>#VALUE!</v>
      </c>
      <c r="G602" s="61" t="e">
        <f ca="1">IF(F602="",SUM($G$17:G601),IF(F602=12,(B602*$C$2*2),($C$2*B602)))</f>
        <v>#VALUE!</v>
      </c>
      <c r="H602" s="61" t="e">
        <f ca="1">IF(F602="",SUM($H$17:H601),IF($O$11=1,G602,IF($O$11=2,((G602/$C$2)*8.5%),IF($O$11=3,0,0))))</f>
        <v>#VALUE!</v>
      </c>
      <c r="I602" s="61" t="e">
        <f ca="1">IF(F602&lt;&gt;"",IF($H$4&lt;&gt;"Sim",(G602+H602)*$G$9,((G602+H602)*$G$8)),SUM($I$17:I601))</f>
        <v>#VALUE!</v>
      </c>
      <c r="J602" s="61" t="e">
        <f t="shared" ca="1" si="217"/>
        <v>#VALUE!</v>
      </c>
      <c r="K602" s="61">
        <f t="shared" si="210"/>
        <v>0</v>
      </c>
      <c r="L602" s="61">
        <f t="shared" si="218"/>
        <v>0</v>
      </c>
      <c r="M602" s="61">
        <f t="shared" si="219"/>
        <v>0</v>
      </c>
      <c r="N602" s="61" t="e">
        <f ca="1">IF(F602&lt;&gt;"",SUM(J602:M602),SUM($N$17:N601))</f>
        <v>#VALUE!</v>
      </c>
      <c r="O602" s="8" t="e">
        <f ca="1">IF(F602="",SUM($O$17:O601),P601*$H$1)</f>
        <v>#VALUE!</v>
      </c>
      <c r="P602" s="8" t="e">
        <f ca="1">IF(F602="","",P601+H602+G602+O602+N602-I602)</f>
        <v>#VALUE!</v>
      </c>
    </row>
    <row r="603" spans="1:16" x14ac:dyDescent="0.25">
      <c r="A603" s="10" t="e">
        <f t="shared" ca="1" si="212"/>
        <v>#VALUE!</v>
      </c>
      <c r="B603" s="10" t="e">
        <f t="shared" ca="1" si="213"/>
        <v>#VALUE!</v>
      </c>
      <c r="C603" s="10" t="e">
        <f t="shared" ca="1" si="214"/>
        <v>#VALUE!</v>
      </c>
      <c r="D603" s="43" t="e">
        <f t="shared" ca="1" si="201"/>
        <v>#VALUE!</v>
      </c>
      <c r="E603" s="51" t="e">
        <f t="shared" ca="1" si="215"/>
        <v>#VALUE!</v>
      </c>
      <c r="F603" s="70" t="e">
        <f t="shared" ca="1" si="216"/>
        <v>#VALUE!</v>
      </c>
      <c r="G603" s="61" t="e">
        <f ca="1">IF(F603="",SUM($G$17:G602),IF(F603=12,(B603*$C$2*2),($C$2*B603)))</f>
        <v>#VALUE!</v>
      </c>
      <c r="H603" s="61" t="e">
        <f ca="1">IF(F603="",SUM($H$17:H602),IF($O$11=1,G603,IF($O$11=2,((G603/$C$2)*8.5%),IF($O$11=3,0,0))))</f>
        <v>#VALUE!</v>
      </c>
      <c r="I603" s="61" t="e">
        <f ca="1">IF(F603&lt;&gt;"",IF($H$4&lt;&gt;"Sim",(G603+H603)*$G$9,((G603+H603)*$G$8)),SUM($I$17:I602))</f>
        <v>#VALUE!</v>
      </c>
      <c r="J603" s="61" t="e">
        <f t="shared" ca="1" si="217"/>
        <v>#VALUE!</v>
      </c>
      <c r="K603" s="61">
        <f t="shared" si="210"/>
        <v>0</v>
      </c>
      <c r="L603" s="61">
        <f t="shared" si="218"/>
        <v>0</v>
      </c>
      <c r="M603" s="61">
        <f t="shared" si="219"/>
        <v>0</v>
      </c>
      <c r="N603" s="61" t="e">
        <f ca="1">IF(F603&lt;&gt;"",SUM(J603:M603),SUM($N$17:N602))</f>
        <v>#VALUE!</v>
      </c>
      <c r="O603" s="8" t="e">
        <f ca="1">IF(F603="",SUM($O$17:O602),P602*$H$1)</f>
        <v>#VALUE!</v>
      </c>
      <c r="P603" s="8" t="e">
        <f t="shared" ref="P603:P620" ca="1" si="220">IF(F603="","",P602+H603+G603+O603+N603-I603)</f>
        <v>#VALUE!</v>
      </c>
    </row>
    <row r="604" spans="1:16" x14ac:dyDescent="0.25">
      <c r="A604" s="10" t="e">
        <f t="shared" ca="1" si="212"/>
        <v>#VALUE!</v>
      </c>
      <c r="B604" s="10" t="e">
        <f t="shared" ca="1" si="213"/>
        <v>#VALUE!</v>
      </c>
      <c r="C604" s="10" t="e">
        <f t="shared" ca="1" si="214"/>
        <v>#VALUE!</v>
      </c>
      <c r="D604" s="43" t="e">
        <f t="shared" ca="1" si="201"/>
        <v>#VALUE!</v>
      </c>
      <c r="E604" s="51" t="e">
        <f t="shared" ca="1" si="215"/>
        <v>#VALUE!</v>
      </c>
      <c r="F604" s="70" t="e">
        <f t="shared" ca="1" si="216"/>
        <v>#VALUE!</v>
      </c>
      <c r="G604" s="61" t="e">
        <f ca="1">IF(F604="",SUM($G$17:G603),IF(F604=12,(B604*$C$2*2),($C$2*B604)))</f>
        <v>#VALUE!</v>
      </c>
      <c r="H604" s="61" t="e">
        <f ca="1">IF(F604="",SUM($H$17:H603),IF($O$11=1,G604,IF($O$11=2,((G604/$C$2)*8.5%),IF($O$11=3,0,0))))</f>
        <v>#VALUE!</v>
      </c>
      <c r="I604" s="61" t="e">
        <f ca="1">IF(F604&lt;&gt;"",IF($H$4&lt;&gt;"Sim",(G604+H604)*$G$9,((G604+H604)*$G$8)),SUM($I$17:I603))</f>
        <v>#VALUE!</v>
      </c>
      <c r="J604" s="61" t="e">
        <f t="shared" ca="1" si="217"/>
        <v>#VALUE!</v>
      </c>
      <c r="K604" s="61">
        <f t="shared" si="210"/>
        <v>0</v>
      </c>
      <c r="L604" s="61">
        <f t="shared" si="218"/>
        <v>0</v>
      </c>
      <c r="M604" s="61">
        <f t="shared" si="219"/>
        <v>0</v>
      </c>
      <c r="N604" s="61" t="e">
        <f ca="1">IF(F604&lt;&gt;"",SUM(J604:M604),SUM($N$17:N603))</f>
        <v>#VALUE!</v>
      </c>
      <c r="O604" s="8" t="e">
        <f ca="1">IF(F604="",SUM($O$17:O603),P603*$H$1)</f>
        <v>#VALUE!</v>
      </c>
      <c r="P604" s="8" t="e">
        <f t="shared" ca="1" si="220"/>
        <v>#VALUE!</v>
      </c>
    </row>
    <row r="605" spans="1:16" x14ac:dyDescent="0.25">
      <c r="A605" s="10" t="e">
        <f t="shared" ca="1" si="212"/>
        <v>#VALUE!</v>
      </c>
      <c r="B605" s="10" t="e">
        <f t="shared" ca="1" si="213"/>
        <v>#VALUE!</v>
      </c>
      <c r="C605" s="10" t="e">
        <f t="shared" ca="1" si="214"/>
        <v>#VALUE!</v>
      </c>
      <c r="D605" s="43" t="e">
        <f t="shared" ref="D605:D620" ca="1" si="221">IF(D604="","",IF($C$12=D604,"",EOMONTH((D604+28.5),0)))</f>
        <v>#VALUE!</v>
      </c>
      <c r="E605" s="51" t="e">
        <f t="shared" ca="1" si="215"/>
        <v>#VALUE!</v>
      </c>
      <c r="F605" s="70" t="e">
        <f t="shared" ca="1" si="216"/>
        <v>#VALUE!</v>
      </c>
      <c r="G605" s="61" t="e">
        <f ca="1">IF(F605="",SUM($G$17:G604),IF(F605=12,(B605*$C$2*2),($C$2*B605)))</f>
        <v>#VALUE!</v>
      </c>
      <c r="H605" s="61" t="e">
        <f ca="1">IF(F605="",SUM($H$17:H604),IF($O$11=1,G605,IF($O$11=2,((G605/$C$2)*8.5%),IF($O$11=3,0,0))))</f>
        <v>#VALUE!</v>
      </c>
      <c r="I605" s="61" t="e">
        <f ca="1">IF(F605&lt;&gt;"",IF($H$4&lt;&gt;"Sim",(G605+H605)*$G$9,((G605+H605)*$G$8)),SUM($I$17:I604))</f>
        <v>#VALUE!</v>
      </c>
      <c r="J605" s="61" t="e">
        <f t="shared" ca="1" si="217"/>
        <v>#VALUE!</v>
      </c>
      <c r="K605" s="61">
        <f t="shared" si="210"/>
        <v>0</v>
      </c>
      <c r="L605" s="61">
        <f t="shared" si="218"/>
        <v>0</v>
      </c>
      <c r="M605" s="61">
        <f t="shared" si="219"/>
        <v>0</v>
      </c>
      <c r="N605" s="61" t="e">
        <f ca="1">IF(F605&lt;&gt;"",SUM(J605:M605),SUM($N$17:N604))</f>
        <v>#VALUE!</v>
      </c>
      <c r="O605" s="8" t="e">
        <f ca="1">IF(F605="",SUM($O$17:O604),P604*$H$1)</f>
        <v>#VALUE!</v>
      </c>
      <c r="P605" s="8" t="e">
        <f t="shared" ca="1" si="220"/>
        <v>#VALUE!</v>
      </c>
    </row>
    <row r="606" spans="1:16" x14ac:dyDescent="0.25">
      <c r="A606" s="10" t="e">
        <f t="shared" ca="1" si="212"/>
        <v>#VALUE!</v>
      </c>
      <c r="B606" s="10" t="e">
        <f t="shared" ca="1" si="213"/>
        <v>#VALUE!</v>
      </c>
      <c r="C606" s="10" t="e">
        <f t="shared" ca="1" si="214"/>
        <v>#VALUE!</v>
      </c>
      <c r="D606" s="43" t="e">
        <f t="shared" ca="1" si="221"/>
        <v>#VALUE!</v>
      </c>
      <c r="E606" s="51" t="e">
        <f t="shared" ca="1" si="215"/>
        <v>#VALUE!</v>
      </c>
      <c r="F606" s="70" t="e">
        <f t="shared" ca="1" si="216"/>
        <v>#VALUE!</v>
      </c>
      <c r="G606" s="61" t="e">
        <f ca="1">IF(F606="",SUM($G$17:G605),IF(F606=12,(B606*$C$2*2),($C$2*B606)))</f>
        <v>#VALUE!</v>
      </c>
      <c r="H606" s="61" t="e">
        <f ca="1">IF(F606="",SUM($H$17:H605),IF($O$11=1,G606,IF($O$11=2,((G606/$C$2)*8.5%),IF($O$11=3,0,0))))</f>
        <v>#VALUE!</v>
      </c>
      <c r="I606" s="61" t="e">
        <f ca="1">IF(F606&lt;&gt;"",IF($H$4&lt;&gt;"Sim",(G606+H606)*$G$9,((G606+H606)*$G$8)),SUM($I$17:I605))</f>
        <v>#VALUE!</v>
      </c>
      <c r="J606" s="61" t="e">
        <f t="shared" ca="1" si="217"/>
        <v>#VALUE!</v>
      </c>
      <c r="K606" s="61">
        <f t="shared" si="210"/>
        <v>0</v>
      </c>
      <c r="L606" s="61">
        <f t="shared" si="218"/>
        <v>0</v>
      </c>
      <c r="M606" s="61">
        <f t="shared" si="219"/>
        <v>0</v>
      </c>
      <c r="N606" s="61" t="e">
        <f ca="1">IF(F606&lt;&gt;"",SUM(J606:M606),SUM($N$17:N605))</f>
        <v>#VALUE!</v>
      </c>
      <c r="O606" s="8" t="e">
        <f ca="1">IF(F606="",SUM($O$17:O605),P605*$H$1)</f>
        <v>#VALUE!</v>
      </c>
      <c r="P606" s="8" t="e">
        <f t="shared" ca="1" si="220"/>
        <v>#VALUE!</v>
      </c>
    </row>
    <row r="607" spans="1:16" x14ac:dyDescent="0.25">
      <c r="A607" s="10" t="e">
        <f t="shared" ca="1" si="212"/>
        <v>#VALUE!</v>
      </c>
      <c r="B607" s="10" t="e">
        <f t="shared" ca="1" si="213"/>
        <v>#VALUE!</v>
      </c>
      <c r="C607" s="10" t="e">
        <f t="shared" ca="1" si="214"/>
        <v>#VALUE!</v>
      </c>
      <c r="D607" s="43" t="e">
        <f t="shared" ca="1" si="221"/>
        <v>#VALUE!</v>
      </c>
      <c r="E607" s="51" t="e">
        <f t="shared" ca="1" si="215"/>
        <v>#VALUE!</v>
      </c>
      <c r="F607" s="70" t="e">
        <f t="shared" ca="1" si="216"/>
        <v>#VALUE!</v>
      </c>
      <c r="G607" s="61" t="e">
        <f ca="1">IF(F607="",SUM($G$17:G606),IF(F607=12,(B607*$C$2*2),($C$2*B607)))</f>
        <v>#VALUE!</v>
      </c>
      <c r="H607" s="61" t="e">
        <f ca="1">IF(F607="",SUM($H$17:H606),IF($O$11=1,G607,IF($O$11=2,((G607/$C$2)*8.5%),IF($O$11=3,0,0))))</f>
        <v>#VALUE!</v>
      </c>
      <c r="I607" s="61" t="e">
        <f ca="1">IF(F607&lt;&gt;"",IF($H$4&lt;&gt;"Sim",(G607+H607)*$G$9,((G607+H607)*$G$8)),SUM($I$17:I606))</f>
        <v>#VALUE!</v>
      </c>
      <c r="J607" s="61" t="e">
        <f t="shared" ca="1" si="217"/>
        <v>#VALUE!</v>
      </c>
      <c r="K607" s="61">
        <f t="shared" si="210"/>
        <v>0</v>
      </c>
      <c r="L607" s="61">
        <f t="shared" si="218"/>
        <v>0</v>
      </c>
      <c r="M607" s="61">
        <f t="shared" si="219"/>
        <v>0</v>
      </c>
      <c r="N607" s="61" t="e">
        <f ca="1">IF(F607&lt;&gt;"",SUM(J607:M607),SUM($N$17:N606))</f>
        <v>#VALUE!</v>
      </c>
      <c r="O607" s="8" t="e">
        <f ca="1">IF(F607="",SUM($O$17:O606),P606*$H$1)</f>
        <v>#VALUE!</v>
      </c>
      <c r="P607" s="8" t="e">
        <f t="shared" ca="1" si="220"/>
        <v>#VALUE!</v>
      </c>
    </row>
    <row r="608" spans="1:16" x14ac:dyDescent="0.25">
      <c r="A608" s="10" t="e">
        <f t="shared" ca="1" si="212"/>
        <v>#VALUE!</v>
      </c>
      <c r="B608" s="10" t="e">
        <f t="shared" ca="1" si="213"/>
        <v>#VALUE!</v>
      </c>
      <c r="C608" s="10" t="e">
        <f t="shared" ca="1" si="214"/>
        <v>#VALUE!</v>
      </c>
      <c r="D608" s="43" t="e">
        <f t="shared" ca="1" si="221"/>
        <v>#VALUE!</v>
      </c>
      <c r="E608" s="51" t="e">
        <f t="shared" ca="1" si="215"/>
        <v>#VALUE!</v>
      </c>
      <c r="F608" s="70" t="e">
        <f t="shared" ca="1" si="216"/>
        <v>#VALUE!</v>
      </c>
      <c r="G608" s="61" t="e">
        <f ca="1">IF(F608="",SUM($G$17:G607),IF(F608=12,(B608*$C$2*2),($C$2*B608)))</f>
        <v>#VALUE!</v>
      </c>
      <c r="H608" s="61" t="e">
        <f ca="1">IF(F608="",SUM($H$17:H607),IF($O$11=1,G608,IF($O$11=2,((G608/$C$2)*8.5%),IF($O$11=3,0,0))))</f>
        <v>#VALUE!</v>
      </c>
      <c r="I608" s="61" t="e">
        <f ca="1">IF(F608&lt;&gt;"",IF($H$4&lt;&gt;"Sim",(G608+H608)*$G$9,((G608+H608)*$G$8)),SUM($I$17:I607))</f>
        <v>#VALUE!</v>
      </c>
      <c r="J608" s="61" t="e">
        <f t="shared" ca="1" si="217"/>
        <v>#VALUE!</v>
      </c>
      <c r="K608" s="61">
        <f t="shared" si="210"/>
        <v>0</v>
      </c>
      <c r="L608" s="61">
        <f t="shared" si="218"/>
        <v>0</v>
      </c>
      <c r="M608" s="61">
        <f t="shared" si="219"/>
        <v>0</v>
      </c>
      <c r="N608" s="61" t="e">
        <f ca="1">IF(F608&lt;&gt;"",SUM(J608:M608),SUM($N$17:N607))</f>
        <v>#VALUE!</v>
      </c>
      <c r="O608" s="8" t="e">
        <f ca="1">IF(F608="",SUM($O$17:O607),P607*$H$1)</f>
        <v>#VALUE!</v>
      </c>
      <c r="P608" s="8" t="e">
        <f t="shared" ca="1" si="220"/>
        <v>#VALUE!</v>
      </c>
    </row>
    <row r="609" spans="1:16" x14ac:dyDescent="0.25">
      <c r="A609" s="10" t="e">
        <f t="shared" ca="1" si="212"/>
        <v>#VALUE!</v>
      </c>
      <c r="B609" s="10" t="e">
        <f t="shared" ca="1" si="213"/>
        <v>#VALUE!</v>
      </c>
      <c r="C609" s="10" t="e">
        <f t="shared" ca="1" si="214"/>
        <v>#VALUE!</v>
      </c>
      <c r="D609" s="43" t="e">
        <f t="shared" ca="1" si="221"/>
        <v>#VALUE!</v>
      </c>
      <c r="E609" s="51" t="e">
        <f t="shared" ca="1" si="215"/>
        <v>#VALUE!</v>
      </c>
      <c r="F609" s="70" t="e">
        <f t="shared" ca="1" si="216"/>
        <v>#VALUE!</v>
      </c>
      <c r="G609" s="61" t="e">
        <f ca="1">IF(F609="",SUM($G$17:G608),IF(F609=12,(B609*$C$2*2),($C$2*B609)))</f>
        <v>#VALUE!</v>
      </c>
      <c r="H609" s="61" t="e">
        <f ca="1">IF(F609="",SUM($H$17:H608),IF($O$11=1,G609,IF($O$11=2,((G609/$C$2)*8.5%),IF($O$11=3,0,0))))</f>
        <v>#VALUE!</v>
      </c>
      <c r="I609" s="61" t="e">
        <f ca="1">IF(F609&lt;&gt;"",IF($H$4&lt;&gt;"Sim",(G609+H609)*$G$9,((G609+H609)*$G$8)),SUM($I$17:I608))</f>
        <v>#VALUE!</v>
      </c>
      <c r="J609" s="61" t="e">
        <f t="shared" ca="1" si="217"/>
        <v>#VALUE!</v>
      </c>
      <c r="K609" s="61">
        <f t="shared" si="210"/>
        <v>0</v>
      </c>
      <c r="L609" s="61">
        <f t="shared" si="218"/>
        <v>0</v>
      </c>
      <c r="M609" s="61">
        <f t="shared" si="219"/>
        <v>0</v>
      </c>
      <c r="N609" s="61" t="e">
        <f ca="1">IF(F609&lt;&gt;"",SUM(J609:M609),SUM($N$17:N608))</f>
        <v>#VALUE!</v>
      </c>
      <c r="O609" s="8" t="e">
        <f ca="1">IF(F609="",SUM($O$17:O608),P608*$H$1)</f>
        <v>#VALUE!</v>
      </c>
      <c r="P609" s="8" t="e">
        <f t="shared" ca="1" si="220"/>
        <v>#VALUE!</v>
      </c>
    </row>
    <row r="610" spans="1:16" x14ac:dyDescent="0.25">
      <c r="A610" s="10" t="e">
        <f t="shared" ca="1" si="212"/>
        <v>#VALUE!</v>
      </c>
      <c r="B610" s="10" t="e">
        <f t="shared" ca="1" si="213"/>
        <v>#VALUE!</v>
      </c>
      <c r="C610" s="10" t="e">
        <f t="shared" ca="1" si="214"/>
        <v>#VALUE!</v>
      </c>
      <c r="D610" s="43" t="e">
        <f t="shared" ca="1" si="221"/>
        <v>#VALUE!</v>
      </c>
      <c r="E610" s="51" t="e">
        <f t="shared" ca="1" si="215"/>
        <v>#VALUE!</v>
      </c>
      <c r="F610" s="70" t="e">
        <f t="shared" ca="1" si="216"/>
        <v>#VALUE!</v>
      </c>
      <c r="G610" s="61" t="e">
        <f ca="1">IF(F610="",SUM($G$17:G609),IF(F610=12,(B610*$C$2*2),($C$2*B610)))</f>
        <v>#VALUE!</v>
      </c>
      <c r="H610" s="61" t="e">
        <f ca="1">IF(F610="",SUM($H$17:H609),IF($O$11=1,G610,IF($O$11=2,((G610/$C$2)*8.5%),IF($O$11=3,0,0))))</f>
        <v>#VALUE!</v>
      </c>
      <c r="I610" s="61" t="e">
        <f ca="1">IF(F610&lt;&gt;"",IF($H$4&lt;&gt;"Sim",(G610+H610)*$G$9,((G610+H610)*$G$8)),SUM($I$17:I609))</f>
        <v>#VALUE!</v>
      </c>
      <c r="J610" s="61" t="e">
        <f t="shared" ca="1" si="217"/>
        <v>#VALUE!</v>
      </c>
      <c r="K610" s="61">
        <f t="shared" si="210"/>
        <v>0</v>
      </c>
      <c r="L610" s="61">
        <f t="shared" si="218"/>
        <v>0</v>
      </c>
      <c r="M610" s="61">
        <f t="shared" si="219"/>
        <v>0</v>
      </c>
      <c r="N610" s="61" t="e">
        <f ca="1">IF(F610&lt;&gt;"",SUM(J610:M610),SUM($N$17:N609))</f>
        <v>#VALUE!</v>
      </c>
      <c r="O610" s="8" t="e">
        <f ca="1">IF(F610="",SUM($O$17:O609),P609*$H$1)</f>
        <v>#VALUE!</v>
      </c>
      <c r="P610" s="8" t="e">
        <f t="shared" ca="1" si="220"/>
        <v>#VALUE!</v>
      </c>
    </row>
    <row r="611" spans="1:16" x14ac:dyDescent="0.25">
      <c r="A611" s="10" t="e">
        <f t="shared" ca="1" si="212"/>
        <v>#VALUE!</v>
      </c>
      <c r="B611" s="10" t="e">
        <f t="shared" ca="1" si="213"/>
        <v>#VALUE!</v>
      </c>
      <c r="C611" s="10" t="e">
        <f t="shared" ca="1" si="214"/>
        <v>#VALUE!</v>
      </c>
      <c r="D611" s="43" t="e">
        <f t="shared" ca="1" si="221"/>
        <v>#VALUE!</v>
      </c>
      <c r="E611" s="51" t="e">
        <f t="shared" ca="1" si="215"/>
        <v>#VALUE!</v>
      </c>
      <c r="F611" s="70" t="e">
        <f t="shared" ca="1" si="216"/>
        <v>#VALUE!</v>
      </c>
      <c r="G611" s="61" t="e">
        <f ca="1">IF(F611="",SUM($G$17:G610),IF(F611=12,(B611*$C$2*2),($C$2*B611)))</f>
        <v>#VALUE!</v>
      </c>
      <c r="H611" s="61" t="e">
        <f ca="1">IF(F611="",SUM($H$17:H610),IF($O$11=1,G611,IF($O$11=2,((G611/$C$2)*8.5%),IF($O$11=3,0,0))))</f>
        <v>#VALUE!</v>
      </c>
      <c r="I611" s="61" t="e">
        <f ca="1">IF(F611&lt;&gt;"",IF($H$4&lt;&gt;"Sim",(G611+H611)*$G$9,((G611+H611)*$G$8)),SUM($I$17:I610))</f>
        <v>#VALUE!</v>
      </c>
      <c r="J611" s="61" t="e">
        <f t="shared" ca="1" si="217"/>
        <v>#VALUE!</v>
      </c>
      <c r="K611" s="61">
        <f t="shared" si="210"/>
        <v>0</v>
      </c>
      <c r="L611" s="61">
        <f t="shared" si="218"/>
        <v>0</v>
      </c>
      <c r="M611" s="61">
        <f t="shared" si="219"/>
        <v>0</v>
      </c>
      <c r="N611" s="61" t="e">
        <f ca="1">IF(F611&lt;&gt;"",SUM(J611:M611),SUM($N$17:N610))</f>
        <v>#VALUE!</v>
      </c>
      <c r="O611" s="8" t="e">
        <f ca="1">IF(F611="",SUM($O$17:O610),P610*$H$1)</f>
        <v>#VALUE!</v>
      </c>
      <c r="P611" s="8" t="e">
        <f t="shared" ca="1" si="220"/>
        <v>#VALUE!</v>
      </c>
    </row>
    <row r="612" spans="1:16" x14ac:dyDescent="0.25">
      <c r="A612" s="10" t="e">
        <f t="shared" ca="1" si="212"/>
        <v>#VALUE!</v>
      </c>
      <c r="B612" s="10" t="e">
        <f t="shared" ca="1" si="213"/>
        <v>#VALUE!</v>
      </c>
      <c r="C612" s="10" t="e">
        <f t="shared" ca="1" si="214"/>
        <v>#VALUE!</v>
      </c>
      <c r="D612" s="43" t="e">
        <f t="shared" ca="1" si="221"/>
        <v>#VALUE!</v>
      </c>
      <c r="E612" s="51" t="e">
        <f t="shared" ca="1" si="215"/>
        <v>#VALUE!</v>
      </c>
      <c r="F612" s="70" t="e">
        <f t="shared" ca="1" si="216"/>
        <v>#VALUE!</v>
      </c>
      <c r="G612" s="61" t="e">
        <f ca="1">IF(F612="",SUM($G$17:G611),IF(F612=12,(B612*$C$2*2),($C$2*B612)))</f>
        <v>#VALUE!</v>
      </c>
      <c r="H612" s="61" t="e">
        <f ca="1">IF(F612="",SUM($H$17:H611),IF($O$11=1,G612,IF($O$11=2,((G612/$C$2)*8.5%),IF($O$11=3,0,0))))</f>
        <v>#VALUE!</v>
      </c>
      <c r="I612" s="61" t="e">
        <f ca="1">IF(F612&lt;&gt;"",IF($H$4&lt;&gt;"Sim",(G612+H612)*$G$9,((G612+H612)*$G$8)),SUM($I$17:I611))</f>
        <v>#VALUE!</v>
      </c>
      <c r="J612" s="61" t="e">
        <f t="shared" ca="1" si="217"/>
        <v>#VALUE!</v>
      </c>
      <c r="K612" s="61">
        <f t="shared" si="210"/>
        <v>0</v>
      </c>
      <c r="L612" s="61">
        <f t="shared" si="218"/>
        <v>0</v>
      </c>
      <c r="M612" s="61">
        <f t="shared" si="219"/>
        <v>0</v>
      </c>
      <c r="N612" s="61" t="e">
        <f ca="1">IF(F612&lt;&gt;"",SUM(J612:M612),SUM($N$17:N611))</f>
        <v>#VALUE!</v>
      </c>
      <c r="O612" s="8" t="e">
        <f ca="1">IF(F612="",SUM($O$17:O611),P611*$H$1)</f>
        <v>#VALUE!</v>
      </c>
      <c r="P612" s="8" t="e">
        <f t="shared" ca="1" si="220"/>
        <v>#VALUE!</v>
      </c>
    </row>
    <row r="613" spans="1:16" x14ac:dyDescent="0.25">
      <c r="A613" s="10" t="e">
        <f t="shared" ca="1" si="212"/>
        <v>#VALUE!</v>
      </c>
      <c r="B613" s="10" t="e">
        <f t="shared" ca="1" si="213"/>
        <v>#VALUE!</v>
      </c>
      <c r="C613" s="10" t="e">
        <f t="shared" ca="1" si="214"/>
        <v>#VALUE!</v>
      </c>
      <c r="D613" s="43" t="e">
        <f t="shared" ca="1" si="221"/>
        <v>#VALUE!</v>
      </c>
      <c r="E613" s="51" t="e">
        <f t="shared" ca="1" si="215"/>
        <v>#VALUE!</v>
      </c>
      <c r="F613" s="70" t="e">
        <f t="shared" ca="1" si="216"/>
        <v>#VALUE!</v>
      </c>
      <c r="G613" s="61" t="e">
        <f ca="1">IF(F613="",SUM($G$17:G612),IF(F613=12,(B613*$C$2*2),($C$2*B613)))</f>
        <v>#VALUE!</v>
      </c>
      <c r="H613" s="61" t="e">
        <f ca="1">IF(F613="",SUM($H$17:H612),IF($O$11=1,G613,IF($O$11=2,((G613/$C$2)*8.5%),IF($O$11=3,0,0))))</f>
        <v>#VALUE!</v>
      </c>
      <c r="I613" s="61" t="e">
        <f ca="1">IF(F613&lt;&gt;"",IF($H$4&lt;&gt;"Sim",(G613+H613)*$G$9,((G613+H613)*$G$8)),SUM($I$17:I612))</f>
        <v>#VALUE!</v>
      </c>
      <c r="J613" s="61" t="e">
        <f t="shared" ca="1" si="217"/>
        <v>#VALUE!</v>
      </c>
      <c r="K613" s="61">
        <f t="shared" si="210"/>
        <v>0</v>
      </c>
      <c r="L613" s="61">
        <f t="shared" si="218"/>
        <v>0</v>
      </c>
      <c r="M613" s="61">
        <f t="shared" si="219"/>
        <v>0</v>
      </c>
      <c r="N613" s="61" t="e">
        <f ca="1">IF(F613&lt;&gt;"",SUM(J613:M613),SUM($N$17:N612))</f>
        <v>#VALUE!</v>
      </c>
      <c r="O613" s="8" t="e">
        <f ca="1">IF(F613="",SUM($O$17:O612),P612*$H$1)</f>
        <v>#VALUE!</v>
      </c>
      <c r="P613" s="8" t="e">
        <f t="shared" ca="1" si="220"/>
        <v>#VALUE!</v>
      </c>
    </row>
    <row r="614" spans="1:16" x14ac:dyDescent="0.25">
      <c r="A614" s="10" t="e">
        <f t="shared" ca="1" si="212"/>
        <v>#VALUE!</v>
      </c>
      <c r="B614" s="10" t="e">
        <f t="shared" ca="1" si="213"/>
        <v>#VALUE!</v>
      </c>
      <c r="C614" s="10" t="e">
        <f t="shared" ca="1" si="214"/>
        <v>#VALUE!</v>
      </c>
      <c r="D614" s="43" t="e">
        <f t="shared" ca="1" si="221"/>
        <v>#VALUE!</v>
      </c>
      <c r="E614" s="51" t="e">
        <f t="shared" ca="1" si="215"/>
        <v>#VALUE!</v>
      </c>
      <c r="F614" s="70" t="e">
        <f t="shared" ca="1" si="216"/>
        <v>#VALUE!</v>
      </c>
      <c r="G614" s="61" t="e">
        <f ca="1">IF(F614="",SUM($G$17:G613),IF(F614=12,(B614*$C$2*2),($C$2*B614)))</f>
        <v>#VALUE!</v>
      </c>
      <c r="H614" s="61" t="e">
        <f ca="1">IF(F614="",SUM($H$17:H613),IF($O$11=1,G614,IF($O$11=2,((G614/$C$2)*8.5%),IF($O$11=3,0,0))))</f>
        <v>#VALUE!</v>
      </c>
      <c r="I614" s="61" t="e">
        <f ca="1">IF(F614&lt;&gt;"",IF($H$4&lt;&gt;"Sim",(G614+H614)*$G$9,((G614+H614)*$G$8)),SUM($I$17:I613))</f>
        <v>#VALUE!</v>
      </c>
      <c r="J614" s="61" t="e">
        <f t="shared" ca="1" si="217"/>
        <v>#VALUE!</v>
      </c>
      <c r="K614" s="61">
        <f t="shared" si="210"/>
        <v>0</v>
      </c>
      <c r="L614" s="61">
        <f t="shared" si="218"/>
        <v>0</v>
      </c>
      <c r="M614" s="61">
        <f t="shared" si="219"/>
        <v>0</v>
      </c>
      <c r="N614" s="61" t="e">
        <f ca="1">IF(F614&lt;&gt;"",SUM(J614:M614),SUM($N$17:N613))</f>
        <v>#VALUE!</v>
      </c>
      <c r="O614" s="8" t="e">
        <f ca="1">IF(F614="",SUM($O$17:O613),P613*$H$1)</f>
        <v>#VALUE!</v>
      </c>
      <c r="P614" s="8" t="e">
        <f t="shared" ca="1" si="220"/>
        <v>#VALUE!</v>
      </c>
    </row>
    <row r="615" spans="1:16" x14ac:dyDescent="0.25">
      <c r="A615" s="10" t="e">
        <f t="shared" ca="1" si="212"/>
        <v>#VALUE!</v>
      </c>
      <c r="B615" s="10" t="e">
        <f t="shared" ca="1" si="213"/>
        <v>#VALUE!</v>
      </c>
      <c r="C615" s="10" t="e">
        <f t="shared" ca="1" si="214"/>
        <v>#VALUE!</v>
      </c>
      <c r="D615" s="43" t="e">
        <f t="shared" ca="1" si="221"/>
        <v>#VALUE!</v>
      </c>
      <c r="E615" s="51" t="e">
        <f t="shared" ca="1" si="215"/>
        <v>#VALUE!</v>
      </c>
      <c r="F615" s="70" t="e">
        <f t="shared" ca="1" si="216"/>
        <v>#VALUE!</v>
      </c>
      <c r="G615" s="61" t="e">
        <f ca="1">IF(F615="",SUM($G$17:G614),IF(F615=12,(B615*$C$2*2),($C$2*B615)))</f>
        <v>#VALUE!</v>
      </c>
      <c r="H615" s="61" t="e">
        <f ca="1">IF(F615="",SUM($H$17:H614),IF($O$11=1,G615,IF($O$11=2,((G615/$C$2)*8.5%),IF($O$11=3,0,0))))</f>
        <v>#VALUE!</v>
      </c>
      <c r="I615" s="61" t="e">
        <f ca="1">IF(F615&lt;&gt;"",IF($H$4&lt;&gt;"Sim",(G615+H615)*$G$9,((G615+H615)*$G$8)),SUM($I$17:I614))</f>
        <v>#VALUE!</v>
      </c>
      <c r="J615" s="61" t="e">
        <f t="shared" ca="1" si="217"/>
        <v>#VALUE!</v>
      </c>
      <c r="K615" s="61">
        <f t="shared" si="210"/>
        <v>0</v>
      </c>
      <c r="L615" s="61">
        <f t="shared" si="218"/>
        <v>0</v>
      </c>
      <c r="M615" s="61">
        <f t="shared" si="219"/>
        <v>0</v>
      </c>
      <c r="N615" s="61" t="e">
        <f ca="1">IF(F615&lt;&gt;"",SUM(J615:M615),SUM($N$17:N614))</f>
        <v>#VALUE!</v>
      </c>
      <c r="O615" s="8" t="e">
        <f ca="1">IF(F615="",SUM($O$17:O614),P614*$H$1)</f>
        <v>#VALUE!</v>
      </c>
      <c r="P615" s="8" t="e">
        <f t="shared" ca="1" si="220"/>
        <v>#VALUE!</v>
      </c>
    </row>
    <row r="616" spans="1:16" x14ac:dyDescent="0.25">
      <c r="A616" s="10" t="e">
        <f t="shared" ca="1" si="212"/>
        <v>#VALUE!</v>
      </c>
      <c r="B616" s="10" t="e">
        <f t="shared" ca="1" si="213"/>
        <v>#VALUE!</v>
      </c>
      <c r="C616" s="10" t="e">
        <f t="shared" ca="1" si="214"/>
        <v>#VALUE!</v>
      </c>
      <c r="D616" s="43" t="e">
        <f t="shared" ca="1" si="221"/>
        <v>#VALUE!</v>
      </c>
      <c r="E616" s="51" t="e">
        <f t="shared" ca="1" si="215"/>
        <v>#VALUE!</v>
      </c>
      <c r="F616" s="70" t="e">
        <f t="shared" ca="1" si="216"/>
        <v>#VALUE!</v>
      </c>
      <c r="G616" s="61" t="e">
        <f ca="1">IF(F616="",SUM($G$17:G615),IF(F616=12,(B616*$C$2*2),($C$2*B616)))</f>
        <v>#VALUE!</v>
      </c>
      <c r="H616" s="61" t="e">
        <f ca="1">IF(F616="",SUM($H$17:H615),IF($O$11=1,G616,IF($O$11=2,((G616/$C$2)*8.5%),IF($O$11=3,0,0))))</f>
        <v>#VALUE!</v>
      </c>
      <c r="I616" s="61" t="e">
        <f ca="1">IF(F616&lt;&gt;"",IF($H$4&lt;&gt;"Sim",(G616+H616)*$G$9,((G616+H616)*$G$8)),SUM($I$17:I615))</f>
        <v>#VALUE!</v>
      </c>
      <c r="J616" s="61" t="e">
        <f t="shared" ca="1" si="217"/>
        <v>#VALUE!</v>
      </c>
      <c r="K616" s="61">
        <f t="shared" si="210"/>
        <v>0</v>
      </c>
      <c r="L616" s="61">
        <f t="shared" si="218"/>
        <v>0</v>
      </c>
      <c r="M616" s="61">
        <f t="shared" si="219"/>
        <v>0</v>
      </c>
      <c r="N616" s="61" t="e">
        <f ca="1">IF(F616&lt;&gt;"",SUM(J616:M616),SUM($N$17:N615))</f>
        <v>#VALUE!</v>
      </c>
      <c r="O616" s="8" t="e">
        <f ca="1">IF(F616="",SUM($O$17:O615),P615*$H$1)</f>
        <v>#VALUE!</v>
      </c>
      <c r="P616" s="8" t="e">
        <f t="shared" ca="1" si="220"/>
        <v>#VALUE!</v>
      </c>
    </row>
    <row r="617" spans="1:16" x14ac:dyDescent="0.25">
      <c r="A617" s="10" t="e">
        <f t="shared" ca="1" si="212"/>
        <v>#VALUE!</v>
      </c>
      <c r="B617" s="10" t="e">
        <f t="shared" ca="1" si="213"/>
        <v>#VALUE!</v>
      </c>
      <c r="C617" s="10" t="e">
        <f t="shared" ca="1" si="214"/>
        <v>#VALUE!</v>
      </c>
      <c r="D617" s="43" t="e">
        <f t="shared" ca="1" si="221"/>
        <v>#VALUE!</v>
      </c>
      <c r="E617" s="51" t="e">
        <f t="shared" ca="1" si="215"/>
        <v>#VALUE!</v>
      </c>
      <c r="F617" s="70" t="e">
        <f t="shared" ca="1" si="216"/>
        <v>#VALUE!</v>
      </c>
      <c r="G617" s="61" t="e">
        <f ca="1">IF(F617="",SUM($G$17:G616),IF(F617=12,(B617*$C$2*2),($C$2*B617)))</f>
        <v>#VALUE!</v>
      </c>
      <c r="H617" s="61" t="e">
        <f ca="1">IF(F617="",SUM($H$17:H616),IF($O$11=1,G617,IF($O$11=2,((G617/$C$2)*8.5%),IF($O$11=3,0,0))))</f>
        <v>#VALUE!</v>
      </c>
      <c r="I617" s="61" t="e">
        <f ca="1">IF(F617&lt;&gt;"",IF($H$4&lt;&gt;"Sim",(G617+H617)*$G$9,((G617+H617)*$G$8)),SUM($I$17:I616))</f>
        <v>#VALUE!</v>
      </c>
      <c r="J617" s="61" t="e">
        <f t="shared" ca="1" si="217"/>
        <v>#VALUE!</v>
      </c>
      <c r="K617" s="61">
        <f t="shared" si="210"/>
        <v>0</v>
      </c>
      <c r="L617" s="61">
        <f t="shared" si="218"/>
        <v>0</v>
      </c>
      <c r="M617" s="61">
        <f t="shared" si="219"/>
        <v>0</v>
      </c>
      <c r="N617" s="61" t="e">
        <f ca="1">IF(F617&lt;&gt;"",SUM(J617:M617),SUM($N$17:N616))</f>
        <v>#VALUE!</v>
      </c>
      <c r="O617" s="8" t="e">
        <f ca="1">IF(F617="",SUM($O$17:O616),P616*$H$1)</f>
        <v>#VALUE!</v>
      </c>
      <c r="P617" s="8" t="e">
        <f t="shared" ca="1" si="220"/>
        <v>#VALUE!</v>
      </c>
    </row>
    <row r="618" spans="1:16" x14ac:dyDescent="0.25">
      <c r="A618" s="10" t="e">
        <f t="shared" ca="1" si="212"/>
        <v>#VALUE!</v>
      </c>
      <c r="B618" s="10" t="e">
        <f t="shared" ca="1" si="213"/>
        <v>#VALUE!</v>
      </c>
      <c r="C618" s="10" t="e">
        <f t="shared" ca="1" si="214"/>
        <v>#VALUE!</v>
      </c>
      <c r="D618" s="43" t="e">
        <f t="shared" ca="1" si="221"/>
        <v>#VALUE!</v>
      </c>
      <c r="E618" s="51" t="e">
        <f t="shared" ca="1" si="215"/>
        <v>#VALUE!</v>
      </c>
      <c r="F618" s="70" t="e">
        <f t="shared" ca="1" si="216"/>
        <v>#VALUE!</v>
      </c>
      <c r="G618" s="61" t="e">
        <f ca="1">IF(F618="",SUM($G$17:G617),IF(F618=12,(B618*$C$2*2),($C$2*B618)))</f>
        <v>#VALUE!</v>
      </c>
      <c r="H618" s="61" t="e">
        <f ca="1">IF(F618="",SUM($H$17:H617),IF($O$11=1,G618,IF($O$11=2,((G618/$C$2)*8.5%),IF($O$11=3,0,0))))</f>
        <v>#VALUE!</v>
      </c>
      <c r="I618" s="61" t="e">
        <f ca="1">IF(F618&lt;&gt;"",IF($H$4&lt;&gt;"Sim",(G618+H618)*$G$9,((G618+H618)*$G$8)),SUM($I$17:I617))</f>
        <v>#VALUE!</v>
      </c>
      <c r="J618" s="61" t="e">
        <f t="shared" ca="1" si="217"/>
        <v>#VALUE!</v>
      </c>
      <c r="K618" s="61">
        <f t="shared" si="210"/>
        <v>0</v>
      </c>
      <c r="L618" s="61">
        <f t="shared" si="218"/>
        <v>0</v>
      </c>
      <c r="M618" s="61">
        <f t="shared" si="219"/>
        <v>0</v>
      </c>
      <c r="N618" s="61" t="e">
        <f ca="1">IF(F618&lt;&gt;"",SUM(J618:M618),SUM($N$17:N617))</f>
        <v>#VALUE!</v>
      </c>
      <c r="O618" s="8" t="e">
        <f ca="1">IF(F618="",SUM($O$17:O617),P617*$H$1)</f>
        <v>#VALUE!</v>
      </c>
      <c r="P618" s="8" t="e">
        <f t="shared" ca="1" si="220"/>
        <v>#VALUE!</v>
      </c>
    </row>
    <row r="619" spans="1:16" x14ac:dyDescent="0.25">
      <c r="A619" s="10" t="e">
        <f t="shared" ca="1" si="212"/>
        <v>#VALUE!</v>
      </c>
      <c r="B619" s="10" t="e">
        <f t="shared" ca="1" si="213"/>
        <v>#VALUE!</v>
      </c>
      <c r="C619" s="10" t="e">
        <f t="shared" ca="1" si="214"/>
        <v>#VALUE!</v>
      </c>
      <c r="D619" s="43" t="e">
        <f t="shared" ca="1" si="221"/>
        <v>#VALUE!</v>
      </c>
      <c r="E619" s="51" t="e">
        <f t="shared" ca="1" si="215"/>
        <v>#VALUE!</v>
      </c>
      <c r="F619" s="70" t="e">
        <f t="shared" ca="1" si="216"/>
        <v>#VALUE!</v>
      </c>
      <c r="G619" s="61" t="e">
        <f ca="1">IF(F619="",SUM($G$17:G618),IF(F619=12,(B619*$C$2*2),($C$2*B619)))</f>
        <v>#VALUE!</v>
      </c>
      <c r="H619" s="61" t="e">
        <f ca="1">IF(F619="",SUM($H$17:H618),IF($O$11=1,G619,IF($O$11=2,((G619/$C$2)*8.5%),IF($O$11=3,0,0))))</f>
        <v>#VALUE!</v>
      </c>
      <c r="I619" s="61" t="e">
        <f ca="1">IF(F619&lt;&gt;"",IF($H$4&lt;&gt;"Sim",(G619+H619)*$G$9,((G619+H619)*$G$8)),SUM($I$17:I618))</f>
        <v>#VALUE!</v>
      </c>
      <c r="J619" s="61" t="e">
        <f t="shared" ca="1" si="217"/>
        <v>#VALUE!</v>
      </c>
      <c r="K619" s="61">
        <f t="shared" si="210"/>
        <v>0</v>
      </c>
      <c r="L619" s="61">
        <f t="shared" si="218"/>
        <v>0</v>
      </c>
      <c r="M619" s="61">
        <f t="shared" si="219"/>
        <v>0</v>
      </c>
      <c r="N619" s="61" t="e">
        <f ca="1">IF(F619&lt;&gt;"",SUM(J619:M619),SUM($N$17:N618))</f>
        <v>#VALUE!</v>
      </c>
      <c r="O619" s="8" t="e">
        <f ca="1">IF(F619="",SUM($O$17:O618),P618*$H$1)</f>
        <v>#VALUE!</v>
      </c>
      <c r="P619" s="8" t="e">
        <f t="shared" ca="1" si="220"/>
        <v>#VALUE!</v>
      </c>
    </row>
    <row r="620" spans="1:16" x14ac:dyDescent="0.25">
      <c r="A620" s="10" t="e">
        <f t="shared" ca="1" si="212"/>
        <v>#VALUE!</v>
      </c>
      <c r="B620" s="10" t="e">
        <f t="shared" ca="1" si="213"/>
        <v>#VALUE!</v>
      </c>
      <c r="C620" s="10" t="e">
        <f t="shared" ca="1" si="214"/>
        <v>#VALUE!</v>
      </c>
      <c r="D620" s="43" t="e">
        <f t="shared" ca="1" si="221"/>
        <v>#VALUE!</v>
      </c>
      <c r="E620" s="51" t="e">
        <f t="shared" ca="1" si="215"/>
        <v>#VALUE!</v>
      </c>
      <c r="F620" s="70" t="e">
        <f t="shared" ca="1" si="216"/>
        <v>#VALUE!</v>
      </c>
      <c r="G620" s="61" t="e">
        <f ca="1">IF(F620="",SUM($G$17:G619),IF(F620=12,(B620*$C$2*2),($C$2*B620)))</f>
        <v>#VALUE!</v>
      </c>
      <c r="H620" s="61" t="e">
        <f ca="1">IF(F620="",SUM($H$17:H619),IF($O$11=1,G620,IF($O$11=2,((G620/$C$2)*8.5%),IF($O$11=3,0,0))))</f>
        <v>#VALUE!</v>
      </c>
      <c r="I620" s="61" t="e">
        <f ca="1">IF(F620&lt;&gt;"",IF($H$4&lt;&gt;"Sim",(G620+H620)*$G$9,((G620+H620)*$G$8)),SUM($I$17:I619))</f>
        <v>#VALUE!</v>
      </c>
      <c r="J620" s="61" t="e">
        <f t="shared" ca="1" si="217"/>
        <v>#VALUE!</v>
      </c>
      <c r="K620" s="61">
        <f t="shared" si="210"/>
        <v>0</v>
      </c>
      <c r="L620" s="61">
        <f t="shared" si="218"/>
        <v>0</v>
      </c>
      <c r="M620" s="61">
        <f t="shared" si="219"/>
        <v>0</v>
      </c>
      <c r="N620" s="61" t="e">
        <f ca="1">IF(F620&lt;&gt;"",SUM(J620:M620),SUM($N$17:N619))</f>
        <v>#VALUE!</v>
      </c>
      <c r="O620" s="8" t="e">
        <f ca="1">IF(F620="",SUM($O$17:O619),P619*$H$1)</f>
        <v>#VALUE!</v>
      </c>
      <c r="P620" s="8" t="e">
        <f t="shared" ca="1" si="220"/>
        <v>#VALUE!</v>
      </c>
    </row>
  </sheetData>
  <sheetProtection algorithmName="SHA-512" hashValue="2D8JWzJVHwP1YPjcf+AOAgM8GtL7DxrggM3G5lUOPobBLW5jW1yAfAGLz3P4MESNzhzV1PS5if2u4Hs7k++Wog==" saltValue="WdA0IpXFw8uItAOO8jh64g==" spinCount="100000" sheet="1" objects="1" scenarios="1"/>
  <autoFilter ref="A16:X572" xr:uid="{EF8C32FE-DEB7-41EE-AB7C-4EE477511D74}"/>
  <mergeCells count="461">
    <mergeCell ref="AA34:AB34"/>
    <mergeCell ref="AA25:AB25"/>
    <mergeCell ref="AA26:AB26"/>
    <mergeCell ref="AA27:AB27"/>
    <mergeCell ref="AA28:AB28"/>
    <mergeCell ref="AA29:AB29"/>
    <mergeCell ref="P2:T2"/>
    <mergeCell ref="E14:P15"/>
    <mergeCell ref="U7:V7"/>
    <mergeCell ref="T4:U4"/>
    <mergeCell ref="F7:G7"/>
    <mergeCell ref="AA30:AB30"/>
    <mergeCell ref="AA31:AB31"/>
    <mergeCell ref="AA32:AB32"/>
    <mergeCell ref="AA33:AB33"/>
    <mergeCell ref="AA35:AB35"/>
    <mergeCell ref="AA36:AB36"/>
    <mergeCell ref="AA37:AB37"/>
    <mergeCell ref="AA38:AB38"/>
    <mergeCell ref="AA39:AB39"/>
    <mergeCell ref="A2:B2"/>
    <mergeCell ref="A1:B1"/>
    <mergeCell ref="AA20:AB20"/>
    <mergeCell ref="AA21:AB21"/>
    <mergeCell ref="AA22:AB22"/>
    <mergeCell ref="AA23:AB23"/>
    <mergeCell ref="AA24:AB24"/>
    <mergeCell ref="AA14:AB16"/>
    <mergeCell ref="AA17:AB17"/>
    <mergeCell ref="AA18:AB18"/>
    <mergeCell ref="AA19:AB19"/>
    <mergeCell ref="A4:B4"/>
    <mergeCell ref="A5:B5"/>
    <mergeCell ref="A7:B7"/>
    <mergeCell ref="A8:B8"/>
    <mergeCell ref="A9:B9"/>
    <mergeCell ref="N7:O7"/>
    <mergeCell ref="F4:G4"/>
    <mergeCell ref="P1:T1"/>
    <mergeCell ref="AA45:AB45"/>
    <mergeCell ref="AA46:AB46"/>
    <mergeCell ref="AA47:AB47"/>
    <mergeCell ref="AA48:AB48"/>
    <mergeCell ref="AA49:AB49"/>
    <mergeCell ref="AA40:AB40"/>
    <mergeCell ref="AA41:AB41"/>
    <mergeCell ref="AA42:AB42"/>
    <mergeCell ref="AA43:AB43"/>
    <mergeCell ref="AA44:AB44"/>
    <mergeCell ref="AA55:AB55"/>
    <mergeCell ref="AA56:AB56"/>
    <mergeCell ref="AA57:AB57"/>
    <mergeCell ref="AA58:AB58"/>
    <mergeCell ref="AA59:AB59"/>
    <mergeCell ref="AA50:AB50"/>
    <mergeCell ref="AA51:AB51"/>
    <mergeCell ref="AA52:AB52"/>
    <mergeCell ref="AA53:AB53"/>
    <mergeCell ref="AA54:AB54"/>
    <mergeCell ref="AA65:AB65"/>
    <mergeCell ref="AA66:AB66"/>
    <mergeCell ref="AA67:AB67"/>
    <mergeCell ref="AA68:AB68"/>
    <mergeCell ref="AA69:AB69"/>
    <mergeCell ref="AA60:AB60"/>
    <mergeCell ref="AA61:AB61"/>
    <mergeCell ref="AA62:AB62"/>
    <mergeCell ref="AA63:AB63"/>
    <mergeCell ref="AA64:AB64"/>
    <mergeCell ref="AA75:AB75"/>
    <mergeCell ref="AA76:AB76"/>
    <mergeCell ref="AA77:AB77"/>
    <mergeCell ref="AA78:AB78"/>
    <mergeCell ref="AA79:AB79"/>
    <mergeCell ref="AA70:AB70"/>
    <mergeCell ref="AA71:AB71"/>
    <mergeCell ref="AA72:AB72"/>
    <mergeCell ref="AA73:AB73"/>
    <mergeCell ref="AA74:AB74"/>
    <mergeCell ref="AA85:AB85"/>
    <mergeCell ref="AA86:AB86"/>
    <mergeCell ref="AA87:AB87"/>
    <mergeCell ref="AA88:AB88"/>
    <mergeCell ref="AA89:AB89"/>
    <mergeCell ref="AA80:AB80"/>
    <mergeCell ref="AA81:AB81"/>
    <mergeCell ref="AA82:AB82"/>
    <mergeCell ref="AA83:AB83"/>
    <mergeCell ref="AA84:AB84"/>
    <mergeCell ref="AA95:AB95"/>
    <mergeCell ref="AA96:AB96"/>
    <mergeCell ref="AA97:AB97"/>
    <mergeCell ref="AA98:AB98"/>
    <mergeCell ref="AA99:AB99"/>
    <mergeCell ref="AA90:AB90"/>
    <mergeCell ref="AA91:AB91"/>
    <mergeCell ref="AA92:AB92"/>
    <mergeCell ref="AA93:AB93"/>
    <mergeCell ref="AA94:AB94"/>
    <mergeCell ref="AA105:AB105"/>
    <mergeCell ref="AA106:AB106"/>
    <mergeCell ref="AA107:AB107"/>
    <mergeCell ref="AA108:AB108"/>
    <mergeCell ref="AA109:AB109"/>
    <mergeCell ref="AA100:AB100"/>
    <mergeCell ref="AA101:AB101"/>
    <mergeCell ref="AA102:AB102"/>
    <mergeCell ref="AA103:AB103"/>
    <mergeCell ref="AA104:AB104"/>
    <mergeCell ref="AA115:AB115"/>
    <mergeCell ref="AA116:AB116"/>
    <mergeCell ref="AA117:AB117"/>
    <mergeCell ref="AA118:AB118"/>
    <mergeCell ref="AA119:AB119"/>
    <mergeCell ref="AA110:AB110"/>
    <mergeCell ref="AA111:AB111"/>
    <mergeCell ref="AA112:AB112"/>
    <mergeCell ref="AA113:AB113"/>
    <mergeCell ref="AA114:AB114"/>
    <mergeCell ref="AA125:AB125"/>
    <mergeCell ref="AA126:AB126"/>
    <mergeCell ref="AA127:AB127"/>
    <mergeCell ref="AA128:AB128"/>
    <mergeCell ref="AA129:AB129"/>
    <mergeCell ref="AA120:AB120"/>
    <mergeCell ref="AA121:AB121"/>
    <mergeCell ref="AA122:AB122"/>
    <mergeCell ref="AA123:AB123"/>
    <mergeCell ref="AA124:AB124"/>
    <mergeCell ref="AA135:AB135"/>
    <mergeCell ref="AA136:AB136"/>
    <mergeCell ref="AA137:AB137"/>
    <mergeCell ref="AA138:AB138"/>
    <mergeCell ref="AA139:AB139"/>
    <mergeCell ref="AA130:AB130"/>
    <mergeCell ref="AA131:AB131"/>
    <mergeCell ref="AA132:AB132"/>
    <mergeCell ref="AA133:AB133"/>
    <mergeCell ref="AA134:AB134"/>
    <mergeCell ref="AA145:AB145"/>
    <mergeCell ref="AA146:AB146"/>
    <mergeCell ref="AA147:AB147"/>
    <mergeCell ref="AA148:AB148"/>
    <mergeCell ref="AA149:AB149"/>
    <mergeCell ref="AA140:AB140"/>
    <mergeCell ref="AA141:AB141"/>
    <mergeCell ref="AA142:AB142"/>
    <mergeCell ref="AA143:AB143"/>
    <mergeCell ref="AA144:AB144"/>
    <mergeCell ref="AA155:AB155"/>
    <mergeCell ref="AA156:AB156"/>
    <mergeCell ref="AA157:AB157"/>
    <mergeCell ref="AA158:AB158"/>
    <mergeCell ref="AA159:AB159"/>
    <mergeCell ref="AA150:AB150"/>
    <mergeCell ref="AA151:AB151"/>
    <mergeCell ref="AA152:AB152"/>
    <mergeCell ref="AA153:AB153"/>
    <mergeCell ref="AA154:AB154"/>
    <mergeCell ref="AA165:AB165"/>
    <mergeCell ref="AA166:AB166"/>
    <mergeCell ref="AA167:AB167"/>
    <mergeCell ref="AA168:AB168"/>
    <mergeCell ref="AA169:AB169"/>
    <mergeCell ref="AA160:AB160"/>
    <mergeCell ref="AA161:AB161"/>
    <mergeCell ref="AA162:AB162"/>
    <mergeCell ref="AA163:AB163"/>
    <mergeCell ref="AA164:AB164"/>
    <mergeCell ref="AA175:AB175"/>
    <mergeCell ref="AA176:AB176"/>
    <mergeCell ref="AA177:AB177"/>
    <mergeCell ref="AA178:AB178"/>
    <mergeCell ref="AA179:AB179"/>
    <mergeCell ref="AA170:AB170"/>
    <mergeCell ref="AA171:AB171"/>
    <mergeCell ref="AA172:AB172"/>
    <mergeCell ref="AA173:AB173"/>
    <mergeCell ref="AA174:AB174"/>
    <mergeCell ref="AA185:AB185"/>
    <mergeCell ref="AA186:AB186"/>
    <mergeCell ref="AA187:AB187"/>
    <mergeCell ref="AA188:AB188"/>
    <mergeCell ref="AA189:AB189"/>
    <mergeCell ref="AA180:AB180"/>
    <mergeCell ref="AA181:AB181"/>
    <mergeCell ref="AA182:AB182"/>
    <mergeCell ref="AA183:AB183"/>
    <mergeCell ref="AA184:AB184"/>
    <mergeCell ref="AA195:AB195"/>
    <mergeCell ref="AA196:AB196"/>
    <mergeCell ref="AA197:AB197"/>
    <mergeCell ref="AA198:AB198"/>
    <mergeCell ref="AA199:AB199"/>
    <mergeCell ref="AA190:AB190"/>
    <mergeCell ref="AA191:AB191"/>
    <mergeCell ref="AA192:AB192"/>
    <mergeCell ref="AA193:AB193"/>
    <mergeCell ref="AA194:AB194"/>
    <mergeCell ref="AA205:AB205"/>
    <mergeCell ref="AA206:AB206"/>
    <mergeCell ref="AA207:AB207"/>
    <mergeCell ref="AA208:AB208"/>
    <mergeCell ref="AA209:AB209"/>
    <mergeCell ref="AA200:AB200"/>
    <mergeCell ref="AA201:AB201"/>
    <mergeCell ref="AA202:AB202"/>
    <mergeCell ref="AA203:AB203"/>
    <mergeCell ref="AA204:AB204"/>
    <mergeCell ref="AA215:AB215"/>
    <mergeCell ref="AA216:AB216"/>
    <mergeCell ref="AA217:AB217"/>
    <mergeCell ref="AA218:AB218"/>
    <mergeCell ref="AA219:AB219"/>
    <mergeCell ref="AA210:AB210"/>
    <mergeCell ref="AA211:AB211"/>
    <mergeCell ref="AA212:AB212"/>
    <mergeCell ref="AA213:AB213"/>
    <mergeCell ref="AA214:AB214"/>
    <mergeCell ref="AA225:AB225"/>
    <mergeCell ref="AA226:AB226"/>
    <mergeCell ref="AA227:AB227"/>
    <mergeCell ref="AA228:AB228"/>
    <mergeCell ref="AA229:AB229"/>
    <mergeCell ref="AA220:AB220"/>
    <mergeCell ref="AA221:AB221"/>
    <mergeCell ref="AA222:AB222"/>
    <mergeCell ref="AA223:AB223"/>
    <mergeCell ref="AA224:AB224"/>
    <mergeCell ref="AA235:AB235"/>
    <mergeCell ref="AA236:AB236"/>
    <mergeCell ref="AA237:AB237"/>
    <mergeCell ref="AA238:AB238"/>
    <mergeCell ref="AA239:AB239"/>
    <mergeCell ref="AA230:AB230"/>
    <mergeCell ref="AA231:AB231"/>
    <mergeCell ref="AA232:AB232"/>
    <mergeCell ref="AA233:AB233"/>
    <mergeCell ref="AA234:AB234"/>
    <mergeCell ref="AA245:AB245"/>
    <mergeCell ref="AA246:AB246"/>
    <mergeCell ref="AA247:AB247"/>
    <mergeCell ref="AA248:AB248"/>
    <mergeCell ref="AA249:AB249"/>
    <mergeCell ref="AA240:AB240"/>
    <mergeCell ref="AA241:AB241"/>
    <mergeCell ref="AA242:AB242"/>
    <mergeCell ref="AA243:AB243"/>
    <mergeCell ref="AA244:AB244"/>
    <mergeCell ref="AA255:AB255"/>
    <mergeCell ref="AA256:AB256"/>
    <mergeCell ref="AA257:AB257"/>
    <mergeCell ref="AA258:AB258"/>
    <mergeCell ref="AA259:AB259"/>
    <mergeCell ref="AA250:AB250"/>
    <mergeCell ref="AA251:AB251"/>
    <mergeCell ref="AA252:AB252"/>
    <mergeCell ref="AA253:AB253"/>
    <mergeCell ref="AA254:AB254"/>
    <mergeCell ref="AA265:AB265"/>
    <mergeCell ref="AA266:AB266"/>
    <mergeCell ref="AA267:AB267"/>
    <mergeCell ref="AA268:AB268"/>
    <mergeCell ref="AA269:AB269"/>
    <mergeCell ref="AA260:AB260"/>
    <mergeCell ref="AA261:AB261"/>
    <mergeCell ref="AA262:AB262"/>
    <mergeCell ref="AA263:AB263"/>
    <mergeCell ref="AA264:AB264"/>
    <mergeCell ref="AA275:AB275"/>
    <mergeCell ref="AA276:AB276"/>
    <mergeCell ref="AA277:AB277"/>
    <mergeCell ref="AA278:AB278"/>
    <mergeCell ref="AA279:AB279"/>
    <mergeCell ref="AA270:AB270"/>
    <mergeCell ref="AA271:AB271"/>
    <mergeCell ref="AA272:AB272"/>
    <mergeCell ref="AA273:AB273"/>
    <mergeCell ref="AA274:AB274"/>
    <mergeCell ref="AA285:AB285"/>
    <mergeCell ref="AA286:AB286"/>
    <mergeCell ref="AA287:AB287"/>
    <mergeCell ref="AA288:AB288"/>
    <mergeCell ref="AA289:AB289"/>
    <mergeCell ref="AA280:AB280"/>
    <mergeCell ref="AA281:AB281"/>
    <mergeCell ref="AA282:AB282"/>
    <mergeCell ref="AA283:AB283"/>
    <mergeCell ref="AA284:AB284"/>
    <mergeCell ref="AA296:AB296"/>
    <mergeCell ref="AA297:AB297"/>
    <mergeCell ref="AA298:AB298"/>
    <mergeCell ref="AA299:AB299"/>
    <mergeCell ref="AA290:AB290"/>
    <mergeCell ref="AA291:AB291"/>
    <mergeCell ref="AA292:AB292"/>
    <mergeCell ref="AA293:AB293"/>
    <mergeCell ref="AA294:AB294"/>
    <mergeCell ref="AA320:AB320"/>
    <mergeCell ref="AA321:AB321"/>
    <mergeCell ref="AA322:AB322"/>
    <mergeCell ref="AA323:AB323"/>
    <mergeCell ref="AA324:AB324"/>
    <mergeCell ref="AA315:AB315"/>
    <mergeCell ref="AA316:AB316"/>
    <mergeCell ref="AA317:AB317"/>
    <mergeCell ref="AA318:AB318"/>
    <mergeCell ref="AA319:AB319"/>
    <mergeCell ref="AA330:AB330"/>
    <mergeCell ref="AA331:AB331"/>
    <mergeCell ref="AA332:AB332"/>
    <mergeCell ref="AA333:AB333"/>
    <mergeCell ref="AA334:AB334"/>
    <mergeCell ref="AA325:AB325"/>
    <mergeCell ref="AA326:AB326"/>
    <mergeCell ref="AA327:AB327"/>
    <mergeCell ref="AA328:AB328"/>
    <mergeCell ref="AA329:AB329"/>
    <mergeCell ref="AA340:AB340"/>
    <mergeCell ref="AA341:AB341"/>
    <mergeCell ref="AA342:AB342"/>
    <mergeCell ref="AA343:AB343"/>
    <mergeCell ref="AA344:AB344"/>
    <mergeCell ref="AA335:AB335"/>
    <mergeCell ref="AA336:AB336"/>
    <mergeCell ref="AA337:AB337"/>
    <mergeCell ref="AA338:AB338"/>
    <mergeCell ref="AA339:AB339"/>
    <mergeCell ref="AA350:AB350"/>
    <mergeCell ref="AA351:AB351"/>
    <mergeCell ref="AA352:AB352"/>
    <mergeCell ref="AA353:AB353"/>
    <mergeCell ref="AA354:AB354"/>
    <mergeCell ref="AA345:AB345"/>
    <mergeCell ref="AA346:AB346"/>
    <mergeCell ref="AA347:AB347"/>
    <mergeCell ref="AA348:AB348"/>
    <mergeCell ref="AA349:AB349"/>
    <mergeCell ref="AA360:AB360"/>
    <mergeCell ref="AA361:AB361"/>
    <mergeCell ref="AA362:AB362"/>
    <mergeCell ref="AA363:AB363"/>
    <mergeCell ref="AA364:AB364"/>
    <mergeCell ref="AA355:AB355"/>
    <mergeCell ref="AA356:AB356"/>
    <mergeCell ref="AA357:AB357"/>
    <mergeCell ref="AA358:AB358"/>
    <mergeCell ref="AA359:AB359"/>
    <mergeCell ref="AA370:AB370"/>
    <mergeCell ref="AA371:AB371"/>
    <mergeCell ref="AA372:AB372"/>
    <mergeCell ref="AA373:AB373"/>
    <mergeCell ref="AA374:AB374"/>
    <mergeCell ref="AA365:AB365"/>
    <mergeCell ref="AA366:AB366"/>
    <mergeCell ref="AA367:AB367"/>
    <mergeCell ref="AA368:AB368"/>
    <mergeCell ref="AA369:AB369"/>
    <mergeCell ref="AA380:AB380"/>
    <mergeCell ref="AA381:AB381"/>
    <mergeCell ref="AA382:AB382"/>
    <mergeCell ref="AA383:AB383"/>
    <mergeCell ref="AA384:AB384"/>
    <mergeCell ref="AA375:AB375"/>
    <mergeCell ref="AA376:AB376"/>
    <mergeCell ref="AA377:AB377"/>
    <mergeCell ref="AA378:AB378"/>
    <mergeCell ref="AA379:AB379"/>
    <mergeCell ref="AA390:AB390"/>
    <mergeCell ref="AA391:AB391"/>
    <mergeCell ref="AA392:AB392"/>
    <mergeCell ref="AA393:AB393"/>
    <mergeCell ref="AA394:AB394"/>
    <mergeCell ref="AA385:AB385"/>
    <mergeCell ref="AA386:AB386"/>
    <mergeCell ref="AA387:AB387"/>
    <mergeCell ref="AA388:AB388"/>
    <mergeCell ref="AA389:AB389"/>
    <mergeCell ref="AA400:AB400"/>
    <mergeCell ref="AA401:AB401"/>
    <mergeCell ref="AA402:AB402"/>
    <mergeCell ref="AA403:AB403"/>
    <mergeCell ref="AA404:AB404"/>
    <mergeCell ref="AA395:AB395"/>
    <mergeCell ref="AA396:AB396"/>
    <mergeCell ref="AA397:AB397"/>
    <mergeCell ref="AA398:AB398"/>
    <mergeCell ref="AA399:AB399"/>
    <mergeCell ref="AA410:AB410"/>
    <mergeCell ref="AA411:AB411"/>
    <mergeCell ref="AA412:AB412"/>
    <mergeCell ref="AA413:AB413"/>
    <mergeCell ref="AA414:AB414"/>
    <mergeCell ref="AA405:AB405"/>
    <mergeCell ref="AA406:AB406"/>
    <mergeCell ref="AA407:AB407"/>
    <mergeCell ref="AA408:AB408"/>
    <mergeCell ref="AA409:AB409"/>
    <mergeCell ref="AA420:AB420"/>
    <mergeCell ref="AA421:AB421"/>
    <mergeCell ref="AA422:AB422"/>
    <mergeCell ref="AA423:AB423"/>
    <mergeCell ref="AA424:AB424"/>
    <mergeCell ref="AA415:AB415"/>
    <mergeCell ref="AA416:AB416"/>
    <mergeCell ref="AA417:AB417"/>
    <mergeCell ref="AA418:AB418"/>
    <mergeCell ref="AA419:AB419"/>
    <mergeCell ref="AA435:AB435"/>
    <mergeCell ref="AA436:AB436"/>
    <mergeCell ref="AA430:AB430"/>
    <mergeCell ref="AA431:AB431"/>
    <mergeCell ref="AA432:AB432"/>
    <mergeCell ref="AA433:AB433"/>
    <mergeCell ref="AA434:AB434"/>
    <mergeCell ref="AA425:AB425"/>
    <mergeCell ref="AA426:AB426"/>
    <mergeCell ref="AA427:AB427"/>
    <mergeCell ref="AA428:AB428"/>
    <mergeCell ref="AA429:AB429"/>
    <mergeCell ref="AV12:AY12"/>
    <mergeCell ref="AV14:AV15"/>
    <mergeCell ref="AW14:AW15"/>
    <mergeCell ref="AX14:AX15"/>
    <mergeCell ref="AY14:AY15"/>
    <mergeCell ref="AV317:AW317"/>
    <mergeCell ref="AF14:AF15"/>
    <mergeCell ref="AF12:AI12"/>
    <mergeCell ref="AH14:AH15"/>
    <mergeCell ref="AI14:AI15"/>
    <mergeCell ref="AG14:AG15"/>
    <mergeCell ref="AQ12:AT12"/>
    <mergeCell ref="AQ14:AQ15"/>
    <mergeCell ref="AR14:AR15"/>
    <mergeCell ref="AS14:AS15"/>
    <mergeCell ref="AT14:AT15"/>
    <mergeCell ref="AQ197:AR197"/>
    <mergeCell ref="AA310:AB310"/>
    <mergeCell ref="AA311:AB311"/>
    <mergeCell ref="AA312:AB312"/>
    <mergeCell ref="AA313:AB313"/>
    <mergeCell ref="AA314:AB314"/>
    <mergeCell ref="AA305:AB305"/>
    <mergeCell ref="AA306:AB306"/>
    <mergeCell ref="AF10:AH10"/>
    <mergeCell ref="AK12:AN12"/>
    <mergeCell ref="AK14:AK15"/>
    <mergeCell ref="AL14:AL15"/>
    <mergeCell ref="AM14:AM15"/>
    <mergeCell ref="AN14:AN15"/>
    <mergeCell ref="AK137:AL137"/>
    <mergeCell ref="AM10:AN10"/>
    <mergeCell ref="AA307:AB307"/>
    <mergeCell ref="AA308:AB308"/>
    <mergeCell ref="AA309:AB309"/>
    <mergeCell ref="AA300:AB300"/>
    <mergeCell ref="AA301:AB301"/>
    <mergeCell ref="AA302:AB302"/>
    <mergeCell ref="AA303:AB303"/>
    <mergeCell ref="AA304:AB304"/>
    <mergeCell ref="AA295:AB295"/>
  </mergeCells>
  <conditionalFormatting sqref="X17:X436">
    <cfRule type="cellIs" dxfId="0" priority="1" operator="lessThan">
      <formula>0</formula>
    </cfRule>
  </conditionalFormatting>
  <dataValidations count="1">
    <dataValidation type="list" allowBlank="1" showInputMessage="1" showErrorMessage="1" sqref="H4:N5 W4" xr:uid="{239D741C-E774-469D-9DF2-9AC34FEDEF1E}">
      <formula1>$AD$19:$AD$20</formula1>
    </dataValidation>
  </dataValidation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Simulador</vt:lpstr>
      <vt:lpstr>Planilha5</vt:lpstr>
      <vt:lpstr>BD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</dc:creator>
  <cp:lastModifiedBy>Jonatan Silva dos Santos Bispo</cp:lastModifiedBy>
  <cp:lastPrinted>2025-04-09T13:18:31Z</cp:lastPrinted>
  <dcterms:created xsi:type="dcterms:W3CDTF">2018-03-06T20:58:29Z</dcterms:created>
  <dcterms:modified xsi:type="dcterms:W3CDTF">2025-04-09T13:46:19Z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5c845e1-e2aa-4029-bae7-db3afec8ac52_Enabled">
    <vt:lpwstr>true</vt:lpwstr>
  </property>
  <property fmtid="{D5CDD505-2E9C-101B-9397-08002B2CF9AE}" pid="3" name="MSIP_Label_f5c845e1-e2aa-4029-bae7-db3afec8ac52_SetDate">
    <vt:lpwstr>2024-03-18T17:13:39Z</vt:lpwstr>
  </property>
  <property fmtid="{D5CDD505-2E9C-101B-9397-08002B2CF9AE}" pid="4" name="MSIP_Label_f5c845e1-e2aa-4029-bae7-db3afec8ac52_Method">
    <vt:lpwstr>Standard</vt:lpwstr>
  </property>
  <property fmtid="{D5CDD505-2E9C-101B-9397-08002B2CF9AE}" pid="5" name="MSIP_Label_f5c845e1-e2aa-4029-bae7-db3afec8ac52_Name">
    <vt:lpwstr>Interno</vt:lpwstr>
  </property>
  <property fmtid="{D5CDD505-2E9C-101B-9397-08002B2CF9AE}" pid="6" name="MSIP_Label_f5c845e1-e2aa-4029-bae7-db3afec8ac52_SiteId">
    <vt:lpwstr>828d299c-d85c-4fc7-abf2-9c0724378d20</vt:lpwstr>
  </property>
  <property fmtid="{D5CDD505-2E9C-101B-9397-08002B2CF9AE}" pid="7" name="MSIP_Label_f5c845e1-e2aa-4029-bae7-db3afec8ac52_ActionId">
    <vt:lpwstr>253d285f-c8ed-497b-b124-b1b22d72140f</vt:lpwstr>
  </property>
  <property fmtid="{D5CDD505-2E9C-101B-9397-08002B2CF9AE}" pid="8" name="MSIP_Label_f5c845e1-e2aa-4029-bae7-db3afec8ac52_ContentBits">
    <vt:lpwstr>0</vt:lpwstr>
  </property>
</Properties>
</file>